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rmgycxpTlnKchDdu8UZZgh/mhNeCS8IZ/gkYwGTSOyETfvsj+GQjYOUmwgeKrzflE/wxxVY3R2ap+1BdFlkkBw==" workbookSaltValue="Ytza2gboQvPK6SsJ7UtWaQ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O541" i="3"/>
  <c r="B541" i="3" s="1"/>
  <c r="D544" i="3"/>
  <c r="B544" i="3"/>
  <c r="D543" i="3"/>
  <c r="B543" i="3"/>
  <c r="D542" i="3"/>
  <c r="B542" i="3"/>
  <c r="D541" i="3"/>
  <c r="O540" i="3" l="1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D506" i="3" l="1"/>
  <c r="D505" i="3"/>
  <c r="D504" i="3"/>
  <c r="D503" i="3"/>
  <c r="D502" i="3"/>
  <c r="D501" i="3" l="1"/>
  <c r="D500" i="3"/>
  <c r="D499" i="3"/>
  <c r="D498" i="3"/>
  <c r="D7" i="1" l="1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A579" i="3" s="1"/>
  <c r="D15" i="1"/>
  <c r="D16" i="1"/>
  <c r="D14" i="1"/>
  <c r="D13" i="1"/>
  <c r="D12" i="1"/>
  <c r="H6" i="1"/>
  <c r="H11" i="1" s="1"/>
  <c r="B15" i="1"/>
  <c r="B16" i="1"/>
  <c r="B13" i="1"/>
  <c r="A588" i="3" s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584" i="3" l="1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S4" i="2"/>
  <c r="I13" i="1" l="1"/>
  <c r="S54" i="2"/>
  <c r="S50" i="2"/>
  <c r="S46" i="2"/>
  <c r="S42" i="2"/>
  <c r="S38" i="2"/>
  <c r="S34" i="2"/>
  <c r="S30" i="2"/>
  <c r="S26" i="2"/>
  <c r="S22" i="2"/>
  <c r="S18" i="2"/>
  <c r="S14" i="2"/>
  <c r="S10" i="2"/>
  <c r="S6" i="2"/>
  <c r="S53" i="2"/>
  <c r="S49" i="2"/>
  <c r="S45" i="2"/>
  <c r="S41" i="2"/>
  <c r="S37" i="2"/>
  <c r="S33" i="2"/>
  <c r="S29" i="2"/>
  <c r="S25" i="2"/>
  <c r="S21" i="2"/>
  <c r="S17" i="2"/>
  <c r="S13" i="2"/>
  <c r="S9" i="2"/>
  <c r="S5" i="2"/>
  <c r="S56" i="2"/>
  <c r="S52" i="2"/>
  <c r="S48" i="2"/>
  <c r="S44" i="2"/>
  <c r="S40" i="2"/>
  <c r="S36" i="2"/>
  <c r="S32" i="2"/>
  <c r="S28" i="2"/>
  <c r="S24" i="2"/>
  <c r="S20" i="2"/>
  <c r="S16" i="2"/>
  <c r="S12" i="2"/>
  <c r="S8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S10" i="1"/>
  <c r="T14" i="1"/>
  <c r="S13" i="1"/>
  <c r="T7" i="1"/>
  <c r="T17" i="1"/>
  <c r="S17" i="1"/>
  <c r="S14" i="1"/>
  <c r="S9" i="1"/>
  <c r="S6" i="1"/>
  <c r="T15" i="1"/>
  <c r="T11" i="1"/>
  <c r="S8" i="1"/>
  <c r="S15" i="1"/>
  <c r="S11" i="1"/>
  <c r="T8" i="1"/>
  <c r="T6" i="1"/>
  <c r="S7" i="1"/>
  <c r="U9" i="1" l="1"/>
  <c r="U17" i="1"/>
  <c r="U16" i="1"/>
  <c r="U15" i="1"/>
  <c r="U14" i="1"/>
  <c r="U11" i="1"/>
  <c r="U10" i="1"/>
  <c r="U6" i="1"/>
  <c r="M18" i="1"/>
  <c r="U13" i="1"/>
  <c r="U12" i="1"/>
  <c r="G12" i="1"/>
  <c r="T18" i="1"/>
  <c r="U8" i="1"/>
  <c r="E12" i="1"/>
  <c r="S18" i="1"/>
  <c r="U7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K15" i="1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<sst xmlns="http://schemas.openxmlformats.org/spreadsheetml/2006/main" count="2094" uniqueCount="843">
  <si>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</si>
  <si>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</si>
  <si>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</si>
  <si>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</si>
  <si>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</si>
  <si>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</si>
  <si>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</si>
  <si>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</si>
  <si>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</si>
  <si>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</si>
  <si>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</si>
  <si>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</si>
  <si>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</si>
  <si>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</si>
  <si>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</si>
  <si>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</si>
  <si>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</si>
  <si>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</si>
  <si>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</si>
  <si>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</si>
  <si>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</si>
  <si>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</si>
  <si>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</si>
  <si>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</si>
  <si>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</si>
  <si>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</si>
  <si>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</si>
  <si>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</si>
  <si>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</si>
  <si>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</si>
  <si>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</si>
  <si>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</si>
  <si>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</si>
  <si>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</si>
  <si>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</si>
  <si>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</si>
  <si>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</si>
  <si>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</si>
  <si>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</si>
  <si>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</si>
  <si>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</si>
  <si>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</si>
  <si>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</si>
  <si>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</si>
  <si>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</si>
  <si>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</si>
  <si>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</si>
  <si>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</si>
  <si>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</si>
  <si>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</si>
  <si>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</si>
  <si>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</si>
  <si>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</si>
  <si>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</si>
  <si>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</si>
  <si>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</si>
  <si>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</si>
  <si>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</si>
  <si>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</si>
  <si>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</si>
  <si>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</si>
  <si>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</si>
  <si>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</si>
  <si>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</si>
  <si>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</si>
  <si>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</si>
  <si>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</si>
  <si>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</si>
  <si>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</si>
  <si>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</si>
  <si>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</si>
  <si>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</si>
  <si>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</si>
  <si>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</si>
  <si>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</si>
  <si>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</si>
  <si>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</si>
  <si>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</si>
  <si>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</si>
  <si>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</si>
  <si>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</si>
  <si>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</si>
  <si>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</si>
  <si>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</si>
  <si>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</si>
  <si>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</si>
  <si>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</si>
  <si>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</si>
  <si>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</si>
  <si>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</si>
  <si>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</si>
  <si>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</si>
  <si>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</si>
  <si>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</si>
  <si>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</si>
  <si>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</si>
  <si>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</si>
  <si>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</si>
  <si>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</si>
  <si>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</si>
  <si>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</si>
  <si>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</si>
  <si>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</si>
  <si>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</si>
  <si>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</si>
  <si>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</si>
  <si>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</si>
  <si>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</si>
  <si>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</si>
  <si>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</si>
  <si>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</si>
  <si>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</si>
  <si>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</si>
  <si>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</si>
  <si>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</si>
  <si>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</si>
  <si>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</si>
  <si>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</si>
  <si>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</si>
  <si>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</si>
  <si>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</si>
  <si>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</si>
  <si>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</si>
  <si>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</si>
  <si>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</si>
  <si>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</si>
  <si>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</si>
  <si>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</si>
  <si>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</si>
  <si>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</si>
  <si>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</si>
  <si>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</si>
  <si>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</si>
  <si>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</si>
  <si>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</si>
  <si>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</si>
  <si>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</si>
  <si>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</si>
  <si>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</si>
  <si>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</si>
  <si>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</si>
  <si>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</si>
  <si>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</si>
  <si>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</si>
  <si>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</si>
  <si>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</si>
  <si>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</si>
  <si>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</si>
  <si>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</si>
  <si>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</si>
  <si>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</si>
  <si>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</si>
  <si>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</si>
  <si>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</si>
  <si>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</si>
  <si>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</si>
  <si>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</si>
  <si>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</si>
  <si>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</si>
  <si>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</si>
  <si>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</si>
  <si>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</si>
  <si>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</si>
  <si>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</si>
  <si>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</si>
  <si>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</si>
  <si>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</si>
  <si>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</si>
  <si>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</si>
  <si>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</si>
  <si>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</si>
  <si>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</si>
  <si>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</si>
  <si>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</si>
  <si>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</si>
  <si>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</si>
  <si>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</si>
  <si>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</si>
  <si>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</si>
  <si>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</si>
  <si>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</si>
  <si>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</si>
  <si>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</si>
  <si>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</si>
  <si>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</si>
  <si>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</si>
  <si>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</si>
  <si>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</si>
  <si>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</si>
  <si>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</si>
  <si>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</si>
  <si>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</si>
  <si>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</si>
  <si>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</si>
  <si>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</si>
  <si>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</si>
  <si>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</si>
  <si>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</si>
  <si>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</si>
  <si>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</si>
  <si>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</si>
  <si>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</si>
  <si>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</si>
  <si>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</si>
  <si>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</si>
  <si>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</si>
  <si>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</si>
  <si>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</si>
  <si>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</si>
  <si>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</si>
  <si>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</si>
  <si>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</si>
  <si>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</si>
  <si>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</si>
  <si>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</si>
  <si>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</si>
  <si>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</si>
  <si>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</si>
  <si>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</si>
  <si>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</si>
  <si>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</si>
  <si>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</si>
  <si>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</si>
  <si>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</si>
  <si>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</si>
  <si>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</si>
  <si>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</si>
  <si>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</si>
  <si>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</si>
  <si>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</si>
  <si>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</si>
  <si>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</si>
  <si>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</si>
  <si>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</si>
  <si>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</si>
  <si>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</si>
  <si>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</si>
  <si>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</si>
  <si>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</si>
  <si>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</si>
  <si>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</si>
  <si>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</si>
  <si>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</si>
  <si>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</si>
  <si>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</si>
  <si>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</si>
  <si>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</si>
  <si>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</si>
  <si>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</si>
  <si>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</si>
  <si>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</si>
  <si>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</si>
  <si>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</si>
  <si>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</si>
  <si>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</si>
  <si>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</si>
  <si>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</si>
  <si>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</si>
  <si>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</si>
  <si>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</si>
  <si>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</si>
  <si>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</si>
  <si>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</si>
  <si>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</si>
  <si>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</si>
  <si>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</si>
  <si>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</si>
  <si>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</si>
  <si>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</si>
  <si>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</si>
  <si>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</si>
  <si>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</si>
  <si>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</si>
  <si>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</si>
  <si>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</si>
  <si>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</si>
  <si>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</si>
  <si>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</si>
  <si>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</si>
  <si>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</si>
  <si>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</si>
  <si>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</si>
  <si>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</si>
  <si>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</si>
  <si>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</si>
  <si>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</si>
  <si>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</si>
  <si>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</si>
  <si>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</si>
  <si>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</si>
  <si>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</si>
  <si>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</si>
  <si>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</si>
  <si>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</si>
  <si>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</si>
  <si>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</si>
  <si>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</si>
  <si>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</si>
  <si>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</si>
  <si>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</si>
  <si>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</si>
  <si>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</si>
  <si>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</si>
  <si>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</si>
  <si>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</si>
  <si>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</si>
  <si>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</si>
  <si>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</si>
  <si>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</si>
  <si>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</si>
  <si>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</si>
  <si>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</si>
  <si>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</si>
  <si>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</si>
  <si>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</si>
  <si>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</si>
  <si>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</si>
  <si>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</si>
  <si>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</si>
  <si>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</si>
  <si>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</si>
  <si>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</si>
  <si>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</si>
  <si>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</si>
  <si>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</si>
  <si>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</si>
  <si>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</si>
  <si>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</si>
  <si>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</si>
  <si>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</si>
  <si>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</si>
  <si>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</si>
  <si>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</si>
  <si>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</si>
  <si>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</si>
  <si>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</si>
  <si>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</si>
  <si>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</si>
  <si>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</si>
  <si>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</si>
  <si>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</si>
  <si>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</si>
  <si>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</si>
  <si>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</si>
  <si>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</si>
  <si>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</si>
  <si>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</si>
  <si>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</si>
  <si>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</si>
  <si>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</si>
  <si>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</si>
  <si>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</si>
  <si>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</si>
  <si>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</si>
  <si>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</si>
  <si>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</si>
  <si>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</si>
  <si>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</si>
  <si>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</si>
  <si>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</si>
  <si>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</si>
  <si>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</si>
  <si>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</si>
  <si>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</si>
  <si>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</si>
  <si>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</si>
  <si>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</si>
  <si>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</si>
  <si>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</si>
  <si>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</si>
  <si>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</si>
  <si>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</si>
  <si>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</si>
  <si>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</si>
  <si>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</si>
  <si>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</si>
  <si>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</si>
  <si>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</si>
  <si>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</si>
  <si>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</si>
  <si>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</si>
  <si>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</si>
  <si>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</si>
  <si>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</si>
  <si>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</si>
  <si>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</si>
  <si>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</si>
  <si>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</si>
  <si>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</si>
  <si>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</si>
  <si>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</si>
  <si>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</si>
  <si>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</si>
  <si>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</si>
  <si>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</si>
  <si>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</si>
  <si>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</si>
  <si>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</si>
  <si>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</si>
  <si>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</si>
  <si>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</si>
  <si>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</si>
  <si>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</si>
  <si>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</si>
  <si>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</si>
  <si>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</si>
  <si>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</si>
  <si>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</si>
  <si>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</si>
  <si>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</si>
  <si>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</si>
  <si>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</si>
  <si>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</si>
  <si>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</si>
  <si>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</si>
  <si>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</si>
  <si>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</si>
  <si>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</si>
  <si>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</si>
  <si>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</si>
  <si>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</si>
  <si>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</si>
  <si>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</si>
  <si>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</si>
  <si>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</si>
  <si>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</si>
  <si>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</si>
  <si>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</si>
  <si>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</si>
  <si>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</si>
  <si>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</si>
  <si>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</si>
  <si>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</si>
  <si>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</si>
  <si>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</si>
  <si>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</si>
  <si>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</si>
  <si>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</si>
  <si>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</si>
  <si>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</si>
  <si>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</si>
  <si>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</si>
  <si>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</si>
  <si>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</si>
  <si>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</si>
  <si>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</si>
  <si>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</si>
  <si>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</si>
  <si>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</si>
  <si>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</si>
  <si>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</si>
  <si>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</si>
  <si>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</si>
  <si>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</si>
  <si>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</si>
  <si>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</si>
  <si>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</si>
  <si>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</si>
  <si>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</si>
  <si>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</si>
  <si>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</si>
  <si>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</si>
  <si>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</si>
  <si>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</si>
  <si>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</si>
  <si>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</si>
  <si>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</si>
  <si>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</si>
  <si>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</si>
  <si>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</si>
  <si>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</si>
  <si>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</si>
  <si>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</si>
  <si>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</si>
  <si>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</si>
  <si>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</si>
  <si>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</si>
  <si>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</si>
  <si>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</si>
  <si>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</si>
  <si>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</si>
  <si>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</si>
  <si>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</si>
  <si>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</si>
  <si>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</si>
  <si>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</si>
  <si>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</si>
  <si>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</si>
  <si>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</si>
  <si>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</si>
  <si>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</si>
  <si>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</si>
  <si>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</si>
  <si>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</si>
  <si>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</si>
  <si>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</si>
  <si>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</si>
  <si>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</si>
  <si>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</si>
  <si>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</si>
  <si>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</si>
  <si>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</si>
  <si>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</si>
  <si>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</si>
  <si>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</si>
  <si>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</si>
  <si>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</si>
  <si>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</si>
  <si>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</si>
  <si>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</si>
  <si>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</si>
  <si>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</si>
  <si>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</si>
  <si>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</si>
  <si>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</si>
  <si>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</si>
  <si>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</si>
  <si>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</si>
  <si>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</si>
  <si>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</si>
  <si>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</si>
  <si>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</si>
  <si>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</si>
  <si>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</si>
  <si>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</si>
  <si>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</si>
  <si>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</si>
  <si>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</si>
  <si>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</si>
  <si>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</si>
  <si>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</si>
  <si>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</si>
  <si>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</si>
  <si>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</si>
  <si>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</si>
  <si>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</si>
  <si>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</si>
  <si>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</si>
  <si>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</si>
  <si>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</si>
  <si>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</si>
  <si>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</si>
  <si>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</si>
  <si>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</si>
  <si>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</si>
  <si>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</si>
  <si>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</si>
  <si>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</si>
  <si>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</si>
  <si>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</si>
  <si>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</si>
  <si>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</si>
  <si>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</si>
  <si>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</si>
  <si>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</si>
  <si>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</si>
  <si>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</si>
  <si>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</si>
  <si>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</si>
  <si>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</si>
  <si>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</si>
  <si>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</si>
  <si>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</si>
  <si>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</si>
  <si>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</si>
  <si>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</si>
  <si>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</si>
  <si>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</si>
  <si>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</si>
  <si>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</si>
  <si>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</si>
  <si>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</si>
  <si>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</si>
  <si>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</si>
  <si>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</si>
  <si>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</si>
  <si>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</si>
  <si>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</si>
  <si>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</si>
  <si>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</si>
  <si>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</si>
  <si>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</si>
  <si>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</si>
  <si>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</si>
  <si>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</si>
  <si>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</si>
  <si>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</si>
  <si>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</si>
  <si>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</si>
  <si>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</si>
  <si>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</si>
  <si>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</si>
  <si>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</si>
  <si>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</si>
  <si>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</si>
  <si>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</si>
  <si>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</si>
  <si>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</si>
  <si>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</si>
  <si>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</si>
  <si>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</si>
  <si>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</si>
  <si>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</si>
  <si>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</si>
  <si>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</si>
  <si>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</si>
  <si>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</si>
  <si>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</si>
  <si>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</si>
  <si>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</si>
  <si>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</si>
  <si>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</si>
  <si>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</si>
  <si>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</si>
  <si>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</si>
  <si>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</si>
  <si>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</si>
  <si>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</si>
  <si>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</si>
  <si>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</si>
  <si>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</si>
  <si>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</si>
  <si>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</si>
  <si>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</si>
  <si>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</si>
  <si>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</si>
  <si>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</si>
  <si>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</si>
  <si>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</si>
  <si>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</si>
  <si>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</si>
  <si>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</si>
  <si>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</si>
  <si>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</si>
  <si>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</si>
  <si>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</si>
  <si>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</si>
  <si>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</si>
  <si>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</si>
  <si>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</si>
  <si>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</si>
  <si>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</si>
  <si>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</si>
  <si>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</si>
  <si>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</si>
  <si>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</si>
  <si>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</si>
  <si>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</si>
  <si>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</si>
  <si>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</si>
  <si>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</si>
  <si>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</si>
  <si>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</si>
  <si>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</si>
  <si>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</si>
  <si>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</si>
  <si>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</si>
  <si>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</si>
  <si>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</si>
  <si>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</si>
  <si>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</si>
  <si>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</si>
  <si>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</si>
  <si>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</si>
  <si>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</si>
  <si>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</si>
  <si>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</si>
  <si>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</si>
  <si>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</si>
  <si>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</si>
  <si>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</si>
  <si>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</si>
  <si>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</si>
  <si>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</si>
  <si>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</si>
  <si>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</si>
  <si>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</si>
  <si>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</si>
  <si>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</si>
  <si>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</si>
  <si>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</si>
  <si>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</si>
  <si>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</si>
  <si>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</si>
  <si>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</si>
  <si>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</si>
  <si>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</si>
  <si>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</si>
  <si>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</si>
  <si>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</si>
  <si>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</si>
  <si>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</si>
  <si>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</si>
  <si>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</si>
  <si>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</si>
  <si>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</si>
  <si>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</si>
  <si>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</si>
  <si>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</si>
  <si>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</si>
  <si>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</si>
  <si>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</si>
  <si>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</si>
  <si>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</si>
  <si>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</si>
  <si>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</si>
  <si>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</si>
  <si>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</si>
  <si>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</si>
  <si>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</si>
  <si>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RAPOR, 2023 YILI HAFTALARI BAZ ALINARAK HAZIRLANMIŞTIR.</t>
  </si>
  <si>
    <t>Rafadan Tayfa Galaktik Tayfa</t>
  </si>
  <si>
    <t>Avatar: Suyun Yolu</t>
  </si>
  <si>
    <t>Kutsal Damacana 4</t>
  </si>
  <si>
    <t>İllegal Hayatlar</t>
  </si>
  <si>
    <t>Çizmeli Kedi: Son Dilek</t>
  </si>
  <si>
    <t>Çakallarla Dans 6</t>
  </si>
  <si>
    <t>Servet Operasyonu</t>
  </si>
  <si>
    <t>Sevda Mecburi İstikamet</t>
  </si>
  <si>
    <t>Benim Tatlı Diş Perim</t>
  </si>
  <si>
    <t>Demir Kadın: Neslican</t>
  </si>
  <si>
    <t>03-09 Şub</t>
  </si>
  <si>
    <t>10-16 Şub</t>
  </si>
  <si>
    <t>17-23 Şub</t>
  </si>
  <si>
    <t>24 Şub - 02 Mar</t>
  </si>
  <si>
    <t>27 Oca-02 Şub</t>
  </si>
  <si>
    <t>Ant-Man ve Wasp: Quantumania</t>
  </si>
  <si>
    <t>Titanik</t>
  </si>
  <si>
    <t>Musallat 3</t>
  </si>
  <si>
    <t>Prestij Meselesi</t>
  </si>
  <si>
    <t>Mumyalar</t>
  </si>
  <si>
    <t>03 - 09 Mar</t>
  </si>
  <si>
    <t>10 - 16 Mar</t>
  </si>
  <si>
    <t>17 - 23 Mar</t>
  </si>
  <si>
    <t>24 - 30 Mar</t>
  </si>
  <si>
    <t>John Wick 4</t>
  </si>
  <si>
    <t>Çığlık 6</t>
  </si>
  <si>
    <t>Shazam! Tanrıların Öfkesi</t>
  </si>
  <si>
    <t>Arı Maya 3: Altın Küre</t>
  </si>
  <si>
    <t>Creed III: Efsane Devam Ediyor</t>
  </si>
  <si>
    <t>31 Mar - 06 Nis</t>
  </si>
  <si>
    <t>07 - 13 Nis</t>
  </si>
  <si>
    <t>14 - 20 Nis</t>
  </si>
  <si>
    <t>21 - 27 Nis</t>
  </si>
  <si>
    <t>Süper Mario Kardeşler Filmi</t>
  </si>
  <si>
    <t>Kral Şakir: Mikrop Avcıları Cumburlop</t>
  </si>
  <si>
    <t>Hava Muhalefeti</t>
  </si>
  <si>
    <t>Mannu Çanakkale'de</t>
  </si>
  <si>
    <t>Zindanlar ve Ejderhalar: Hırsızlar Arasında Onur</t>
  </si>
  <si>
    <t>Kötü Ruh: Uyanış</t>
  </si>
  <si>
    <t>Gizemli Ada Mençuna</t>
  </si>
  <si>
    <t>Alem-i Cin 4</t>
  </si>
  <si>
    <t>26 May - 01 Jun</t>
  </si>
  <si>
    <t>28 Nis - 04 May</t>
  </si>
  <si>
    <t>05 - 11 May</t>
  </si>
  <si>
    <t>12 - 18 May</t>
  </si>
  <si>
    <t>19 - 25 May</t>
  </si>
  <si>
    <t>Hızlı ve Öfkeli 10</t>
  </si>
  <si>
    <t>Galaksinin Koruyucuları 3</t>
  </si>
  <si>
    <t>Elif ve Arkadaşları Kapadokya</t>
  </si>
  <si>
    <t>Şeytanın Düşmanı</t>
  </si>
  <si>
    <t>Süper Aile</t>
  </si>
  <si>
    <t>02 - 08 Jun</t>
  </si>
  <si>
    <t>09 - 15 Jun</t>
  </si>
  <si>
    <t>16 - 22 Jun</t>
  </si>
  <si>
    <t>23 - 29 Jun</t>
  </si>
  <si>
    <t>Örümcek-Adam: Örümcek Evrenine Geçiş</t>
  </si>
  <si>
    <t>Transformers: Canavarların Yükselişi</t>
  </si>
  <si>
    <t>Elemental: Doğanın Güçleri</t>
  </si>
  <si>
    <t>The Flash</t>
  </si>
  <si>
    <t>Haile: Bir Aile Kâbusu</t>
  </si>
  <si>
    <t>Hypnotic: Zihin Avı</t>
  </si>
  <si>
    <t>Hüddam 3: Lamia</t>
  </si>
  <si>
    <t>Küçük Deniz Kızı</t>
  </si>
  <si>
    <t>80 Günde Devri Alem</t>
  </si>
  <si>
    <t>30 Jun - 06 Jul</t>
  </si>
  <si>
    <t>07 - 13 Jul</t>
  </si>
  <si>
    <t>14 - 20 Jul</t>
  </si>
  <si>
    <t>21 - 27 Jul</t>
  </si>
  <si>
    <t>28 Jul - 03 Aug</t>
  </si>
  <si>
    <t>Oppenheimer</t>
  </si>
  <si>
    <t>Barbie</t>
  </si>
  <si>
    <t>Mission: Impossible - Ölümcül Hesaplaşma Birinci Bölüm</t>
  </si>
  <si>
    <t>Kaptan Pengu ve Arkadaşları 3: Buz Mandası Efsanesi</t>
  </si>
  <si>
    <t>Ruhlar Bölgesi: Kırmızı Kapı</t>
  </si>
  <si>
    <t>Indiana Jones ve Kader Kadranı</t>
  </si>
  <si>
    <t>25 - 31 Aug</t>
  </si>
  <si>
    <t>04 - 10 Aug</t>
  </si>
  <si>
    <t>11 - 17 Aug</t>
  </si>
  <si>
    <t>18 - 24 Aug</t>
  </si>
  <si>
    <t>Meg 2: Çukur</t>
  </si>
  <si>
    <t>Ninja Kaplumbağalar: Mutant Kargaşası</t>
  </si>
  <si>
    <t>Bulmaca Kulesi 2: Eve Dönüş</t>
  </si>
  <si>
    <t>Blue Beetle</t>
  </si>
  <si>
    <t>Gran Turismo</t>
  </si>
  <si>
    <t>Doru Macera Adası</t>
  </si>
  <si>
    <t>Rubinin Ailesi</t>
  </si>
  <si>
    <t>01 - 07 Eyl</t>
  </si>
  <si>
    <t>08 - 14 Eyl</t>
  </si>
  <si>
    <t>15 - 21 Eyl</t>
  </si>
  <si>
    <t>22 - 28 Eyl</t>
  </si>
  <si>
    <t>Dehşetin Yüzü 2</t>
  </si>
  <si>
    <t>Mucize Uğur Böceği ile Kara Kedi</t>
  </si>
  <si>
    <t>Adalet 3: Son</t>
  </si>
  <si>
    <t>Cehennem Melekleri 4</t>
  </si>
  <si>
    <t>Harry Potter ve Azkaban Tutsağı</t>
  </si>
  <si>
    <t>Konuş Benimle</t>
  </si>
  <si>
    <t>29 Eyl - 05 Eki</t>
  </si>
  <si>
    <t>06 - 12 Eki</t>
  </si>
  <si>
    <t>13 - 19 Eki</t>
  </si>
  <si>
    <t>20 - 26 Eki</t>
  </si>
  <si>
    <t>27 Eki - 02 Kasım</t>
  </si>
  <si>
    <t>Kuru Otlar Üstüne</t>
  </si>
  <si>
    <t>Paw Patrol: Süper Film</t>
  </si>
  <si>
    <t>İbi: Doğu Ekspresi'nin Gizemi</t>
  </si>
  <si>
    <t>Çok Aşk</t>
  </si>
  <si>
    <t>Testere X</t>
  </si>
  <si>
    <t>Hep Yek: Düğün</t>
  </si>
  <si>
    <t>Exorcist: İnançlı</t>
  </si>
  <si>
    <t>Dolunay Katilleri</t>
  </si>
  <si>
    <t>03 - 09 Kas</t>
  </si>
  <si>
    <t>10 - 16 Kas</t>
  </si>
  <si>
    <t>17 - 23 Kas</t>
  </si>
  <si>
    <t>24 - 30 Kas</t>
  </si>
  <si>
    <t>Atatürk 1881 - 1919 (1. Film)</t>
  </si>
  <si>
    <t>Aslan Hürkuş 3: Anka Adası</t>
  </si>
  <si>
    <t>Freddy'nin Pizza Dükkanında Beş Gece</t>
  </si>
  <si>
    <t>Troller Hep Beraber</t>
  </si>
  <si>
    <t>The Marvels</t>
  </si>
  <si>
    <t>Açlık Oyunları: Kuşların ve Yılanların Şarkısı</t>
  </si>
  <si>
    <t>Napolyon</t>
  </si>
  <si>
    <t>Aybüke: Öğretmen Oldum Ben</t>
  </si>
  <si>
    <t>08 - 14 Ara</t>
  </si>
  <si>
    <t>01 - 07 Ara</t>
  </si>
  <si>
    <t>15 - 21 Ara</t>
  </si>
  <si>
    <t>22 - 28 Ara</t>
  </si>
  <si>
    <t>Ölümlü Dünya 2</t>
  </si>
  <si>
    <t>Nefes - Yer Eksi İki</t>
  </si>
  <si>
    <t>Murat Göğebakan: Kalbim Yaralı</t>
  </si>
  <si>
    <t>Nasreddin Hoca 2: Dinozorlar Çağı</t>
  </si>
  <si>
    <t>Wonka</t>
  </si>
  <si>
    <t>Aquaman ve Kayıp Krallık</t>
  </si>
  <si>
    <t>Dilek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</si>
</sst>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39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3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37" fillId="7" borderId="0" xfId="0" applyNumberFormat="1" applyFont="1" applyFill="1" applyAlignment="1">
      <alignment horizontal="left" vertical="center"/>
    </xf>
    <xf numFmtId="3" fontId="37" fillId="40" borderId="0" xfId="0" applyNumberFormat="1" applyFont="1" applyFill="1" applyAlignment="1">
      <alignment horizontal="left" vertical="center"/>
    </xf>
    <xf numFmtId="3" fontId="37" fillId="7" borderId="0" xfId="0" applyNumberFormat="1" applyFont="1" applyFill="1" applyAlignment="1">
      <alignment horizontal="right" vertical="center"/>
    </xf>
    <xf numFmtId="3" fontId="37" fillId="40" borderId="0" xfId="0" applyNumberFormat="1" applyFont="1" applyFill="1" applyAlignment="1">
      <alignment horizontal="right" vertical="center"/>
    </xf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3" fillId="0" borderId="27" xfId="0" applyFont="1" applyBorder="1"/>
    <xf numFmtId="0" fontId="13" fillId="0" borderId="28" xfId="0" applyFont="1" applyBorder="1" applyAlignment="1">
      <alignment horizontal="right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9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19" xfId="0" applyNumberFormat="1" applyFont="1" applyFill="1" applyBorder="1" applyAlignment="1">
      <alignment horizontal="right" vertical="center"/>
    </xf>
    <xf numFmtId="3" fontId="37" fillId="40" borderId="25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left"/>
    </xf>
    <xf numFmtId="9" fontId="17" fillId="0" borderId="3" xfId="1" applyFont="1" applyBorder="1" applyAlignment="1" applyProtection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85725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showGridLines="0" tabSelected="1" topLeftCell="C1" zoomScale="85" zoomScaleNormal="85" workbookViewId="0">
      <selection activeCell="C1" sqref="C1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2" width="16.140625" customWidth="1"/>
    <col min="13" max="13" width="16.140625" style="55" customWidth="1"/>
    <col min="14" max="14" width="16.140625" customWidth="1"/>
    <col min="15" max="15" width="16.140625" style="55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5"/>
      <c r="R2" s="38"/>
    </row>
    <row r="3" spans="1:24" ht="15" customHeight="1" x14ac:dyDescent="0.25">
      <c r="E3" s="21"/>
    </row>
    <row r="4" spans="1:24" ht="33.75" customHeight="1" thickBot="1" x14ac:dyDescent="0.5">
      <c r="F4" s="70" t="s">
        <v>451</v>
      </c>
    </row>
    <row r="5" spans="1:24" ht="16.5" thickTop="1" x14ac:dyDescent="0.25">
      <c r="R5" s="103" t="s">
        <v>688</v>
      </c>
      <c r="S5" s="85">
        <v>2022</v>
      </c>
      <c r="T5" s="85">
        <v>2023</v>
      </c>
      <c r="U5" s="71" t="s">
        <v>566</v>
      </c>
    </row>
    <row r="6" spans="1:24" ht="21.95" customHeight="1" x14ac:dyDescent="0.4">
      <c r="D6" s="37" t="s">
        <v>473</v>
      </c>
      <c r="E6" s="23">
        <v>2023</v>
      </c>
      <c r="F6" s="23">
        <f>+E6-1</f>
        <v>2022</v>
      </c>
      <c r="G6" s="23">
        <f t="shared" ref="G6:O6" si="0">+F6-1</f>
        <v>2021</v>
      </c>
      <c r="H6" s="23">
        <f t="shared" si="0"/>
        <v>2020</v>
      </c>
      <c r="I6" s="23">
        <f t="shared" si="0"/>
        <v>2019</v>
      </c>
      <c r="J6" s="23">
        <f t="shared" si="0"/>
        <v>2018</v>
      </c>
      <c r="K6" s="23">
        <f t="shared" si="0"/>
        <v>2017</v>
      </c>
      <c r="L6" s="23">
        <f t="shared" si="0"/>
        <v>2016</v>
      </c>
      <c r="M6" s="23">
        <f t="shared" si="0"/>
        <v>2015</v>
      </c>
      <c r="N6" s="23">
        <f t="shared" si="0"/>
        <v>2014</v>
      </c>
      <c r="O6" s="23">
        <f t="shared" si="0"/>
        <v>2013</v>
      </c>
      <c r="R6" t="s">
        <v>482</v>
      </c>
      <c r="S6" s="86">
        <f>+SUMIF(Data!$B$3:$B$9602,$S$5&amp;R6,Data!$K$3:$K$9602)</f>
        <v>5513910</v>
      </c>
      <c r="T6" s="86">
        <f>+SUMIF(Data!$B$3:$B$9602,$T$5&amp;R6,Data!$K$3:$K$9602)</f>
        <v>6239724</v>
      </c>
      <c r="U6" s="105">
        <f>IF(T6&gt;1,T6/S6-1,"")</f>
        <v>0.13163326931342723</v>
      </c>
      <c r="W6" s="31"/>
      <c r="X6" s="31"/>
    </row>
    <row r="7" spans="1:24" ht="21.95" customHeight="1" x14ac:dyDescent="0.35">
      <c r="D7" s="109" t="str">
        <f>+"Ocak - "&amp;F4</f>
        <v>Ocak - Aralık</v>
      </c>
      <c r="E7" s="49">
        <f>+SUMIF(Data!$A$4:$A$9391,E11&amp;"Topla",Data!$K$4:$K$9391)</f>
        <v>31459578</v>
      </c>
      <c r="F7" s="49">
        <f>+SUMIF(Data!$A$4:$A$9391,F11&amp;"Topla",Data!$K$4:$K$9391)</f>
        <v>36167378</v>
      </c>
      <c r="G7" s="49">
        <f>+SUMIF(Data!$A$4:$A$9391,G11&amp;"Topla",Data!$K$4:$K$9391)</f>
        <v>12485336</v>
      </c>
      <c r="H7" s="49">
        <f>+SUMIF(Data!$A$4:$A$9391,H11&amp;"Topla",Data!$K$4:$K$9391)</f>
        <v>17401185</v>
      </c>
      <c r="I7" s="49">
        <f>+SUMIF(Data!$A$4:$A$9391,I11&amp;"Topla",Data!$K$4:$K$9391)</f>
        <v>59524068</v>
      </c>
      <c r="J7" s="49">
        <f>+SUMIF(Data!$A$4:$A$9391,J11&amp;"Topla",Data!$K$4:$K$9391)</f>
        <v>70389871</v>
      </c>
      <c r="K7" s="49">
        <f>+SUMIF(Data!$A$4:$A$9391,K11&amp;"Topla",Data!$K$4:$K$9391)</f>
        <v>71183814</v>
      </c>
      <c r="L7" s="49">
        <f>+SUMIF(Data!$A$4:$A$9391,L11&amp;"Topla",Data!$K$4:$K$9391)</f>
        <v>58287316</v>
      </c>
      <c r="M7" s="49">
        <f>+SUMIF(Data!$A$4:$A$9391,M11&amp;"Topla",Data!$K$4:$K$9391)</f>
        <v>60228409</v>
      </c>
      <c r="N7" s="49">
        <f>+SUMIF(Data!$A$4:$A$9391,N11&amp;"Topla",Data!$K$4:$K$9391)</f>
        <v>61245258</v>
      </c>
      <c r="O7" s="49">
        <f>+SUMIF(Data!$A$4:$A$9391,O11&amp;"Topla",Data!$K$4:$K$9391)</f>
        <v>50295757</v>
      </c>
      <c r="R7" s="72" t="s">
        <v>483</v>
      </c>
      <c r="S7" s="73">
        <f>+SUMIF(Data!$B$3:$B$9602,$S$5&amp;R7,Data!$K$3:$K$9602)</f>
        <v>3154228</v>
      </c>
      <c r="T7" s="73">
        <f>+SUMIF(Data!$B$3:$B$9602,$T$5&amp;R7,Data!$K$3:$K$9602)</f>
        <v>2181674</v>
      </c>
      <c r="U7" s="106">
        <f>IF(T7&gt;1,T7/S7-1,"")</f>
        <v>-0.30833344957942166</v>
      </c>
    </row>
    <row r="8" spans="1:24" ht="21.95" customHeight="1" x14ac:dyDescent="0.4">
      <c r="D8" s="36" t="s">
        <v>458</v>
      </c>
      <c r="E8" s="50"/>
      <c r="F8" s="51"/>
      <c r="G8" s="51"/>
      <c r="H8" s="51"/>
      <c r="I8" s="51"/>
      <c r="J8" s="51"/>
      <c r="K8" s="51"/>
      <c r="L8" s="51"/>
      <c r="M8" s="124"/>
      <c r="N8" s="124"/>
      <c r="O8" s="124"/>
      <c r="R8" s="72" t="s">
        <v>484</v>
      </c>
      <c r="S8" s="73">
        <f>+SUMIF(Data!$B$3:$B$9602,$S$5&amp;R8,Data!$K$3:$K$9602)</f>
        <v>7482055</v>
      </c>
      <c r="T8" s="73">
        <f>+SUMIF(Data!$B$3:$B$9602,$T$5&amp;R8,Data!$K$3:$K$9602)</f>
        <v>1597594</v>
      </c>
      <c r="U8" s="106">
        <f>+IF(T8=0," ",T8/S8-1)</f>
        <v>-0.78647657628819889</v>
      </c>
    </row>
    <row r="9" spans="1:24" ht="21.95" customHeight="1" x14ac:dyDescent="0.25">
      <c r="R9" s="72" t="s">
        <v>485</v>
      </c>
      <c r="S9" s="73">
        <f>+SUMIF(Data!$B$3:$B$9602,$S$5&amp;R9,Data!$K$3:$K$9602)</f>
        <v>2314584</v>
      </c>
      <c r="T9" s="73">
        <f>+SUMIF(Data!$B$3:$B$9602,$T$5&amp;R9,Data!$K$3:$K$9602)</f>
        <v>1567856</v>
      </c>
      <c r="U9" s="106">
        <f t="shared" ref="U9:U17" si="1">+IF(T9=0," ",T9/S9-1)</f>
        <v>-0.32261866495231972</v>
      </c>
    </row>
    <row r="10" spans="1:24" ht="21.95" customHeight="1" x14ac:dyDescent="0.25">
      <c r="R10" s="72" t="s">
        <v>486</v>
      </c>
      <c r="S10" s="73">
        <f>+SUMIF(Data!$B$3:$B$9602,$S$5&amp;R10,Data!$K$3:$K$9602)</f>
        <v>2844505</v>
      </c>
      <c r="T10" s="73">
        <f>+SUMIF(Data!$B$3:$B$9602,$T$5&amp;R10,Data!$K$3:$K$9602)</f>
        <v>2550334</v>
      </c>
      <c r="U10" s="106">
        <f t="shared" si="1"/>
        <v>-0.10341729053033832</v>
      </c>
    </row>
    <row r="11" spans="1:24" ht="21.95" customHeight="1" x14ac:dyDescent="0.4">
      <c r="D11" s="22" t="s">
        <v>1</v>
      </c>
      <c r="E11" s="23">
        <f>+E6</f>
        <v>2023</v>
      </c>
      <c r="F11" s="23">
        <f t="shared" ref="F11:O11" si="2">+F6</f>
        <v>2022</v>
      </c>
      <c r="G11" s="23">
        <f t="shared" si="2"/>
        <v>2021</v>
      </c>
      <c r="H11" s="23">
        <f t="shared" si="2"/>
        <v>2020</v>
      </c>
      <c r="I11" s="23">
        <f t="shared" si="2"/>
        <v>2019</v>
      </c>
      <c r="J11" s="23">
        <f t="shared" si="2"/>
        <v>2018</v>
      </c>
      <c r="K11" s="23">
        <f t="shared" si="2"/>
        <v>2017</v>
      </c>
      <c r="L11" s="23">
        <f t="shared" si="2"/>
        <v>2016</v>
      </c>
      <c r="M11" s="23">
        <f t="shared" si="2"/>
        <v>2015</v>
      </c>
      <c r="N11" s="23">
        <f t="shared" si="2"/>
        <v>2014</v>
      </c>
      <c r="O11" s="23">
        <f t="shared" si="2"/>
        <v>2013</v>
      </c>
      <c r="R11" s="72" t="s">
        <v>487</v>
      </c>
      <c r="S11" s="73">
        <f>+SUMIF(Data!$B$3:$B$9602,$S$5&amp;R11,Data!$K$3:$K$9602)</f>
        <v>1474027</v>
      </c>
      <c r="T11" s="73">
        <f>+SUMIF(Data!$B$3:$B$9602,$T$5&amp;R11,Data!$K$3:$K$9602)</f>
        <v>1839868</v>
      </c>
      <c r="U11" s="106">
        <f t="shared" si="1"/>
        <v>0.24819151887991198</v>
      </c>
    </row>
    <row r="12" spans="1:24" ht="21.95" customHeight="1" x14ac:dyDescent="0.25">
      <c r="A12">
        <v>1</v>
      </c>
      <c r="B12" s="81">
        <f>+IFERROR(VLOOKUP($F$4&amp;E$11&amp;A12,Kaynak!$C$162:$G$9474,5,0),"")</f>
        <v>49</v>
      </c>
      <c r="D12" s="101">
        <f>IFERROR(VLOOKUP($F$4&amp;E$11&amp;A12,Kaynak!$C$162:$H$9474,6,0),"")</f>
        <v>45261</v>
      </c>
      <c r="E12" s="102">
        <f>IFERROR(VLOOKUP(E$11&amp;$B12,Data!$D$4:$M$9391,8,0),"")</f>
        <v>1140564</v>
      </c>
      <c r="F12" s="102">
        <f>IFERROR(VLOOKUP(F$11&amp;$B12,Data!$D$4:$M$9391,8,0),"")</f>
        <v>762139</v>
      </c>
      <c r="G12" s="102">
        <f>IFERROR(VLOOKUP(G$11&amp;$B12,Data!$D$4:$M$9391,8,0),"")</f>
        <v>601822</v>
      </c>
      <c r="H12" s="102">
        <f>IFERROR(VLOOKUP(H$11&amp;$B12,Data!$D$4:$M$9391,8,0),"")</f>
        <v>1045</v>
      </c>
      <c r="I12" s="102">
        <f>IFERROR(VLOOKUP(I$11&amp;$B12,Data!$D$4:$M$9391,8,0),"")</f>
        <v>1691749</v>
      </c>
      <c r="J12" s="102">
        <f>IFERROR(VLOOKUP(J$11&amp;$B12,Data!$D$4:$M$9391,8,0),"")</f>
        <v>1838524</v>
      </c>
      <c r="K12" s="102">
        <f>IFERROR(VLOOKUP(K$11&amp;$B12,Data!$D$4:$M$9391,8,0),"")</f>
        <v>2232585</v>
      </c>
      <c r="L12" s="102">
        <f>IFERROR(VLOOKUP(L$11&amp;$B12,Data!$D$4:$M$9391,8,0),"")</f>
        <v>1888555</v>
      </c>
      <c r="M12" s="102">
        <f>IFERROR(VLOOKUP(M$11&amp;$B12,Data!$D$4:$M$9391,8,0),"")</f>
        <v>2632820</v>
      </c>
      <c r="N12" s="102">
        <f>IFERROR(VLOOKUP(N$11&amp;$B12,Data!$D$4:$M$9391,8,0),"")</f>
        <v>1800270</v>
      </c>
      <c r="O12" s="102">
        <f>IFERROR(VLOOKUP(O$11&amp;$B12,Data!$D$4:$M$9391,8,0),"")</f>
        <v>1839188</v>
      </c>
      <c r="R12" s="72" t="s">
        <v>488</v>
      </c>
      <c r="S12" s="73">
        <f>+SUMIF(Data!$B$3:$B$9602,$S$5&amp;R12,Data!$K$3:$K$9602)</f>
        <v>2514627</v>
      </c>
      <c r="T12" s="73">
        <f>+SUMIF(Data!$B$3:$B$9602,$T$5&amp;R12,Data!$K$3:$K$9602)</f>
        <v>3449169</v>
      </c>
      <c r="U12" s="106">
        <f t="shared" si="1"/>
        <v>0.37164239467722249</v>
      </c>
    </row>
    <row r="13" spans="1:24" ht="21.95" customHeight="1" x14ac:dyDescent="0.25">
      <c r="A13">
        <v>2</v>
      </c>
      <c r="B13" s="81">
        <f>+IFERROR(VLOOKUP($F$4&amp;E$11&amp;A13,Kaynak!$C$162:$G$9474,5,0),"")</f>
        <v>50</v>
      </c>
      <c r="D13" s="101">
        <f>IFERROR(VLOOKUP($F$4&amp;E$11&amp;A13,Kaynak!$C$162:$H$9474,6,0),"")</f>
        <v>45268</v>
      </c>
      <c r="E13" s="102">
        <f>IFERROR(VLOOKUP(E$11&amp;$B13,Data!$D$4:$M$9391,8,0),"")</f>
        <v>921553</v>
      </c>
      <c r="F13" s="102">
        <f>IFERROR(VLOOKUP(F$11&amp;$B13,Data!$D$4:$M$9391,8,0),"")</f>
        <v>831485</v>
      </c>
      <c r="G13" s="102">
        <f>IFERROR(VLOOKUP(G$11&amp;$B13,Data!$D$4:$M$9391,8,0),"")</f>
        <v>626450</v>
      </c>
      <c r="H13" s="102">
        <f>IFERROR(VLOOKUP(H$11&amp;$B13,Data!$D$4:$M$9391,8,0),"")</f>
        <v>803</v>
      </c>
      <c r="I13" s="102">
        <f>IFERROR(VLOOKUP(I$11&amp;$B13,Data!$D$4:$M$9391,8,0),"")</f>
        <v>1491179</v>
      </c>
      <c r="J13" s="102">
        <f>IFERROR(VLOOKUP(J$11&amp;$B13,Data!$D$4:$M$9391,8,0),"")</f>
        <v>1991029</v>
      </c>
      <c r="K13" s="102">
        <f>IFERROR(VLOOKUP(K$11&amp;$B13,Data!$D$4:$M$9391,8,0),"")</f>
        <v>2423792</v>
      </c>
      <c r="L13" s="102">
        <f>IFERROR(VLOOKUP(L$11&amp;$B13,Data!$D$4:$M$9391,8,0),"")</f>
        <v>1611510</v>
      </c>
      <c r="M13" s="102">
        <f>IFERROR(VLOOKUP(M$11&amp;$B13,Data!$D$4:$M$9391,8,0),"")</f>
        <v>2057592</v>
      </c>
      <c r="N13" s="102">
        <f>IFERROR(VLOOKUP(N$11&amp;$B13,Data!$D$4:$M$9391,8,0),"")</f>
        <v>1609663</v>
      </c>
      <c r="O13" s="102">
        <f>IFERROR(VLOOKUP(O$11&amp;$B13,Data!$D$4:$M$9391,8,0),"")</f>
        <v>2207586</v>
      </c>
      <c r="R13" s="72" t="s">
        <v>489</v>
      </c>
      <c r="S13" s="73">
        <f>+SUMIF(Data!$B$3:$B$9602,$S$5&amp;R13,Data!$K$3:$K$9602)</f>
        <v>1191558</v>
      </c>
      <c r="T13" s="73">
        <f>+SUMIF(Data!$B$3:$B$9602,$T$5&amp;R13,Data!$K$3:$K$9602)</f>
        <v>1893501</v>
      </c>
      <c r="U13" s="106">
        <f t="shared" si="1"/>
        <v>0.58909679595957565</v>
      </c>
    </row>
    <row r="14" spans="1:24" ht="21.95" customHeight="1" x14ac:dyDescent="0.25">
      <c r="A14">
        <v>3</v>
      </c>
      <c r="B14" s="81">
        <f>+IFERROR(VLOOKUP($F$4&amp;E$11&amp;A14,Kaynak!$C$162:$G$9474,5,0),"")</f>
        <v>51</v>
      </c>
      <c r="D14" s="101">
        <f>IFERROR(VLOOKUP($F$4&amp;E$11&amp;A14,Kaynak!$C$162:$H$9474,6,0),"")</f>
        <v>45275</v>
      </c>
      <c r="E14" s="102">
        <f>IFERROR(VLOOKUP(E$11&amp;$B14,Data!$D$4:$M$9391,8,0),"")</f>
        <v>893914</v>
      </c>
      <c r="F14" s="102">
        <f>IFERROR(VLOOKUP(F$11&amp;$B14,Data!$D$4:$M$9391,8,0),"")</f>
        <v>1214115</v>
      </c>
      <c r="G14" s="102">
        <f>IFERROR(VLOOKUP(G$11&amp;$B14,Data!$D$4:$M$9391,8,0),"")</f>
        <v>1728354</v>
      </c>
      <c r="H14" s="102">
        <f>IFERROR(VLOOKUP(H$11&amp;$B14,Data!$D$4:$M$9391,8,0),"")</f>
        <v>655</v>
      </c>
      <c r="I14" s="102">
        <f>IFERROR(VLOOKUP(I$11&amp;$B14,Data!$D$4:$M$9391,8,0),"")</f>
        <v>1215534</v>
      </c>
      <c r="J14" s="102">
        <f>IFERROR(VLOOKUP(J$11&amp;$B14,Data!$D$4:$M$9391,8,0),"")</f>
        <v>1651735</v>
      </c>
      <c r="K14" s="102">
        <f>IFERROR(VLOOKUP(K$11&amp;$B14,Data!$D$4:$M$9391,8,0),"")</f>
        <v>2046195</v>
      </c>
      <c r="L14" s="102">
        <f>IFERROR(VLOOKUP(L$11&amp;$B14,Data!$D$4:$M$9391,8,0),"")</f>
        <v>1391175</v>
      </c>
      <c r="M14" s="102">
        <f>IFERROR(VLOOKUP(M$11&amp;$B14,Data!$D$4:$M$9391,8,0),"")</f>
        <v>1862717</v>
      </c>
      <c r="N14" s="102">
        <f>IFERROR(VLOOKUP(N$11&amp;$B14,Data!$D$4:$M$9391,8,0),"")</f>
        <v>1570126</v>
      </c>
      <c r="O14" s="102">
        <f>IFERROR(VLOOKUP(O$11&amp;$B14,Data!$D$4:$M$9391,8,0),"")</f>
        <v>1775564</v>
      </c>
      <c r="R14" s="72" t="s">
        <v>490</v>
      </c>
      <c r="S14" s="73">
        <f>+SUMIF(Data!$B$3:$B$9602,$S$5&amp;R14,Data!$K$3:$K$9602)</f>
        <v>959474</v>
      </c>
      <c r="T14" s="73">
        <f>+SUMIF(Data!$B$3:$B$9602,$T$5&amp;R14,Data!$K$3:$K$9602)</f>
        <v>1203466</v>
      </c>
      <c r="U14" s="106">
        <f t="shared" si="1"/>
        <v>0.25429766726352154</v>
      </c>
    </row>
    <row r="15" spans="1:24" ht="21.95" customHeight="1" x14ac:dyDescent="0.25">
      <c r="A15">
        <v>4</v>
      </c>
      <c r="B15" s="81">
        <f>+IFERROR(VLOOKUP($F$4&amp;E$11&amp;A15,Kaynak!$C$162:$G$9474,5,0),"")</f>
        <v>52</v>
      </c>
      <c r="D15" s="101">
        <f>IFERROR(VLOOKUP($F$4&amp;E$11&amp;A15,Kaynak!$C$162:$H$9474,6,0),"")</f>
        <v>45282</v>
      </c>
      <c r="E15" s="102">
        <f>IFERROR(VLOOKUP(E$11&amp;$B15,Data!$D$4:$M$9391,8,0),"")</f>
        <v>668467</v>
      </c>
      <c r="F15" s="102">
        <f>IFERROR(VLOOKUP(F$11&amp;$B15,Data!$D$4:$M$9391,8,0),"")</f>
        <v>881691</v>
      </c>
      <c r="G15" s="102">
        <f>IFERROR(VLOOKUP(G$11&amp;$B15,Data!$D$4:$M$9391,8,0),"")</f>
        <v>1116953</v>
      </c>
      <c r="H15" s="102">
        <f>IFERROR(VLOOKUP(H$11&amp;$B15,Data!$D$4:$M$9391,8,0),"")</f>
        <v>221</v>
      </c>
      <c r="I15" s="102">
        <f>IFERROR(VLOOKUP(I$11&amp;$B15,Data!$D$4:$M$9391,8,0),"")</f>
        <v>1880299</v>
      </c>
      <c r="J15" s="102">
        <f>IFERROR(VLOOKUP(J$11&amp;$B15,Data!$D$4:$M$9391,8,0),"")</f>
        <v>1353102</v>
      </c>
      <c r="K15" s="102">
        <f>IFERROR(VLOOKUP(K$11&amp;$B15,Data!$D$4:$M$9391,8,0),"")</f>
        <v>1624360</v>
      </c>
      <c r="L15" s="102">
        <f>IFERROR(VLOOKUP(L$11&amp;$B15,Data!$D$4:$M$9391,8,0),"")</f>
        <v>1411494</v>
      </c>
      <c r="M15" s="102">
        <f>IFERROR(VLOOKUP(M$11&amp;$B15,Data!$D$4:$M$9391,8,0),"")</f>
        <v>1734261</v>
      </c>
      <c r="N15" s="102">
        <f>IFERROR(VLOOKUP(N$11&amp;$B15,Data!$D$4:$M$9391,8,0),"")</f>
        <v>1862677</v>
      </c>
      <c r="O15" s="102">
        <f>IFERROR(VLOOKUP(O$11&amp;$B15,Data!$D$4:$M$9391,8,0),"")</f>
        <v>1644206</v>
      </c>
      <c r="R15" s="72" t="s">
        <v>491</v>
      </c>
      <c r="S15" s="73">
        <f>+SUMIF(Data!$B$3:$B$9602,$S$5&amp;R15,Data!$K$3:$K$9602)</f>
        <v>2255980</v>
      </c>
      <c r="T15" s="73">
        <f>+SUMIF(Data!$B$3:$B$9602,$T$5&amp;R15,Data!$K$3:$K$9602)</f>
        <v>1840248</v>
      </c>
      <c r="U15" s="106">
        <f t="shared" si="1"/>
        <v>-0.18428000248229148</v>
      </c>
    </row>
    <row r="16" spans="1:24" ht="21.95" customHeight="1" x14ac:dyDescent="0.25">
      <c r="A16">
        <v>5</v>
      </c>
      <c r="B16" s="81" t="str">
        <f>+IFERROR(VLOOKUP($F$4&amp;E$11&amp;A16,Kaynak!$C$162:$G$9474,5,0),"")</f>
        <v/>
      </c>
      <c r="D16" s="101" t="str">
        <f>IFERROR(VLOOKUP($F$4&amp;E$11&amp;A16,Kaynak!$C$162:$H$9474,6,0),"")</f>
        <v/>
      </c>
      <c r="E16" s="102" t="str">
        <f>IFERROR(VLOOKUP(E$11&amp;$B16,Data!$D$4:$M$9391,8,0),"")</f>
        <v/>
      </c>
      <c r="F16" s="102" t="str">
        <f>IFERROR(VLOOKUP(F$11&amp;$B16,Data!$D$4:$M$9391,8,0),"")</f>
        <v/>
      </c>
      <c r="G16" s="102" t="str">
        <f>IFERROR(VLOOKUP(G$11&amp;$B16,Data!$D$4:$M$9391,8,0),"")</f>
        <v/>
      </c>
      <c r="H16" s="102" t="str">
        <f>IFERROR(VLOOKUP(H$11&amp;$B16,Data!$D$4:$M$9391,8,0),"")</f>
        <v/>
      </c>
      <c r="I16" s="102" t="str">
        <f>IFERROR(VLOOKUP(I$11&amp;$B16,Data!$D$4:$M$9391,8,0),"")</f>
        <v/>
      </c>
      <c r="J16" s="102" t="str">
        <f>IFERROR(VLOOKUP(J$11&amp;$B16,Data!$D$4:$M$9391,8,0),"")</f>
        <v/>
      </c>
      <c r="K16" s="102" t="str">
        <f>IFERROR(VLOOKUP(K$11&amp;$B16,Data!$D$4:$M$9391,8,0),"")</f>
        <v/>
      </c>
      <c r="L16" s="102" t="str">
        <f>IFERROR(VLOOKUP(L$11&amp;$B16,Data!$D$4:$M$9391,8,0),"")</f>
        <v/>
      </c>
      <c r="M16" s="102" t="str">
        <f>IFERROR(VLOOKUP(M$11&amp;$B16,Data!$D$4:$M$9391,8,0),"")</f>
        <v/>
      </c>
      <c r="N16" s="102" t="str">
        <f>IFERROR(VLOOKUP(N$11&amp;$B16,Data!$D$4:$M$9391,8,0),"")</f>
        <v/>
      </c>
      <c r="O16" s="102" t="str">
        <f>IFERROR(VLOOKUP(O$11&amp;$B16,Data!$D$4:$M$9391,8,0),"")</f>
        <v/>
      </c>
      <c r="R16" s="72" t="s">
        <v>492</v>
      </c>
      <c r="S16" s="73">
        <f>+SUMIF(Data!$B$3:$B$9602,$S$5&amp;R16,Data!$K$3:$K$9602)</f>
        <v>2773000</v>
      </c>
      <c r="T16" s="73">
        <f>+SUMIF(Data!$B$3:$B$9602,$T$5&amp;R16,Data!$K$3:$K$9602)</f>
        <v>3471646</v>
      </c>
      <c r="U16" s="106">
        <f t="shared" si="1"/>
        <v>0.25194590695997121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3">
        <f>+SUMIF(Data!$B$3:$B$9602,$S$5&amp;R17,Data!$K$3:$K$9602)</f>
        <v>3689430</v>
      </c>
      <c r="T17" s="53">
        <f>+SUMIF(Data!$B$3:$B$9602,$T$5&amp;R17,Data!$K$3:$K$9602)</f>
        <v>3624498</v>
      </c>
      <c r="U17" s="107">
        <f t="shared" si="1"/>
        <v>-1.7599466584269141E-2</v>
      </c>
    </row>
    <row r="18" spans="4:21" ht="21.95" customHeight="1" x14ac:dyDescent="0.4">
      <c r="D18" s="88" t="s">
        <v>472</v>
      </c>
      <c r="E18" s="89">
        <f t="shared" ref="E18:N18" si="3">SUM(E12:E16)</f>
        <v>3624498</v>
      </c>
      <c r="F18" s="89">
        <f t="shared" si="3"/>
        <v>3689430</v>
      </c>
      <c r="G18" s="89">
        <f t="shared" si="3"/>
        <v>4073579</v>
      </c>
      <c r="H18" s="89">
        <f t="shared" si="3"/>
        <v>2724</v>
      </c>
      <c r="I18" s="89">
        <f t="shared" si="3"/>
        <v>6278761</v>
      </c>
      <c r="J18" s="89">
        <f t="shared" si="3"/>
        <v>6834390</v>
      </c>
      <c r="K18" s="89">
        <f t="shared" si="3"/>
        <v>8326932</v>
      </c>
      <c r="L18" s="89">
        <f>SUM(L12:L16)</f>
        <v>6302734</v>
      </c>
      <c r="M18" s="89">
        <f t="shared" ref="M18" si="4">SUM(M12:M16)</f>
        <v>8287390</v>
      </c>
      <c r="N18" s="89">
        <f t="shared" si="3"/>
        <v>6842736</v>
      </c>
      <c r="O18" s="89">
        <f t="shared" ref="O18" si="5">SUM(O12:O16)</f>
        <v>7466544</v>
      </c>
      <c r="R18" s="104" t="str">
        <f>+"OCAK - "&amp;HLOOKUP("AY",R5:R17,IFERROR(MATCH(" ",U5:U17,0)-1,13),0)</f>
        <v>OCAK - ARALIK</v>
      </c>
      <c r="S18" s="52">
        <f>SUMIF(T6:T17,"&gt;0",S6:S17)</f>
        <v>36167378</v>
      </c>
      <c r="T18" s="52">
        <f>SUM(T6:T17)</f>
        <v>31459578</v>
      </c>
      <c r="U18" s="108">
        <f>T18/S18-1</f>
        <v>-0.13016702510201317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24"/>
      <c r="N19" s="124"/>
      <c r="O19" s="124"/>
      <c r="R19" s="55"/>
      <c r="S19" s="55"/>
      <c r="T19" s="55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710</v>
      </c>
      <c r="T22" s="31"/>
    </row>
    <row r="23" spans="4:21" ht="26.25" x14ac:dyDescent="0.4">
      <c r="D23" s="90" t="s">
        <v>659</v>
      </c>
      <c r="E23" s="55"/>
      <c r="F23" s="55"/>
      <c r="G23" s="55"/>
    </row>
    <row r="24" spans="4:21" ht="26.25" x14ac:dyDescent="0.4">
      <c r="D24" s="97" t="s">
        <v>440</v>
      </c>
      <c r="E24" s="47" t="s">
        <v>660</v>
      </c>
      <c r="F24" s="48" t="s">
        <v>661</v>
      </c>
      <c r="G24" s="97" t="s">
        <v>441</v>
      </c>
      <c r="H24" s="47" t="s">
        <v>660</v>
      </c>
      <c r="I24" s="48" t="s">
        <v>661</v>
      </c>
      <c r="J24" s="97" t="s">
        <v>442</v>
      </c>
      <c r="K24" s="47" t="s">
        <v>660</v>
      </c>
      <c r="L24" s="48" t="s">
        <v>661</v>
      </c>
      <c r="N24" s="55"/>
      <c r="P24" s="55"/>
      <c r="Q24" s="55"/>
      <c r="R24" s="55"/>
      <c r="S24" s="55"/>
      <c r="T24" s="55"/>
    </row>
    <row r="25" spans="4:21" x14ac:dyDescent="0.25">
      <c r="D25" s="95">
        <v>1</v>
      </c>
      <c r="E25" s="91" t="s">
        <v>711</v>
      </c>
      <c r="F25" s="93">
        <v>2374584</v>
      </c>
      <c r="G25" s="95">
        <v>1</v>
      </c>
      <c r="H25" s="91" t="s">
        <v>711</v>
      </c>
      <c r="I25" s="93">
        <v>422954</v>
      </c>
      <c r="J25" s="95">
        <v>1</v>
      </c>
      <c r="K25" s="91" t="s">
        <v>735</v>
      </c>
      <c r="L25" s="116">
        <v>407271</v>
      </c>
      <c r="N25" s="55"/>
      <c r="P25" s="55"/>
      <c r="Q25" s="55"/>
      <c r="R25" s="55"/>
      <c r="S25" s="55"/>
      <c r="T25" s="55"/>
    </row>
    <row r="26" spans="4:21" x14ac:dyDescent="0.25">
      <c r="D26" s="96">
        <v>2</v>
      </c>
      <c r="E26" s="92" t="s">
        <v>712</v>
      </c>
      <c r="F26" s="94">
        <v>1152782</v>
      </c>
      <c r="G26" s="96">
        <v>2</v>
      </c>
      <c r="H26" s="92" t="s">
        <v>715</v>
      </c>
      <c r="I26" s="94">
        <v>369967</v>
      </c>
      <c r="J26" s="96">
        <v>2</v>
      </c>
      <c r="K26" s="92" t="s">
        <v>736</v>
      </c>
      <c r="L26" s="118">
        <v>175776</v>
      </c>
      <c r="N26" s="55"/>
      <c r="P26" s="55"/>
      <c r="Q26" s="55"/>
      <c r="R26" s="55"/>
      <c r="S26" s="55"/>
      <c r="T26" s="55"/>
    </row>
    <row r="27" spans="4:21" x14ac:dyDescent="0.25">
      <c r="D27" s="95">
        <v>3</v>
      </c>
      <c r="E27" s="91" t="s">
        <v>713</v>
      </c>
      <c r="F27" s="93">
        <v>651595</v>
      </c>
      <c r="G27" s="95">
        <v>3</v>
      </c>
      <c r="H27" s="91" t="s">
        <v>713</v>
      </c>
      <c r="I27" s="93">
        <v>348373</v>
      </c>
      <c r="J27" s="95">
        <v>3</v>
      </c>
      <c r="K27" s="91" t="s">
        <v>713</v>
      </c>
      <c r="L27" s="116">
        <v>144268</v>
      </c>
      <c r="N27" s="55"/>
      <c r="P27" s="55"/>
      <c r="Q27" s="55"/>
      <c r="R27" s="55"/>
      <c r="S27" s="55"/>
      <c r="T27" s="55"/>
    </row>
    <row r="28" spans="4:21" x14ac:dyDescent="0.25">
      <c r="D28" s="96">
        <v>4</v>
      </c>
      <c r="E28" s="92" t="s">
        <v>714</v>
      </c>
      <c r="F28" s="94">
        <v>558439</v>
      </c>
      <c r="G28" s="96">
        <v>4</v>
      </c>
      <c r="H28" s="92" t="s">
        <v>712</v>
      </c>
      <c r="I28" s="94">
        <v>170854</v>
      </c>
      <c r="J28" s="96">
        <v>4</v>
      </c>
      <c r="K28" s="92" t="s">
        <v>726</v>
      </c>
      <c r="L28" s="118">
        <v>136244</v>
      </c>
      <c r="N28" s="55"/>
      <c r="P28" s="55"/>
      <c r="Q28" s="55"/>
      <c r="R28" s="55"/>
      <c r="S28" s="55"/>
      <c r="T28" s="55"/>
    </row>
    <row r="29" spans="4:21" x14ac:dyDescent="0.25">
      <c r="D29" s="95">
        <v>5</v>
      </c>
      <c r="E29" s="91" t="s">
        <v>715</v>
      </c>
      <c r="F29" s="93">
        <v>313104</v>
      </c>
      <c r="G29" s="95">
        <v>5</v>
      </c>
      <c r="H29" s="91" t="s">
        <v>726</v>
      </c>
      <c r="I29" s="93">
        <v>143283</v>
      </c>
      <c r="J29" s="95">
        <v>5</v>
      </c>
      <c r="K29" s="91" t="s">
        <v>715</v>
      </c>
      <c r="L29" s="116">
        <v>118634</v>
      </c>
      <c r="N29" s="55"/>
      <c r="P29" s="55"/>
      <c r="Q29" s="55"/>
      <c r="R29" s="55"/>
      <c r="S29" s="55"/>
      <c r="T29" s="55"/>
    </row>
    <row r="30" spans="4:21" x14ac:dyDescent="0.25">
      <c r="D30" s="96">
        <v>6</v>
      </c>
      <c r="E30" s="92" t="s">
        <v>716</v>
      </c>
      <c r="F30" s="94">
        <v>140917</v>
      </c>
      <c r="G30" s="96">
        <v>6</v>
      </c>
      <c r="H30" s="92" t="s">
        <v>714</v>
      </c>
      <c r="I30" s="94">
        <v>105119</v>
      </c>
      <c r="J30" s="96">
        <v>6</v>
      </c>
      <c r="K30" s="92" t="s">
        <v>737</v>
      </c>
      <c r="L30" s="118">
        <v>82827</v>
      </c>
      <c r="N30" s="55"/>
      <c r="P30" s="55"/>
      <c r="Q30" s="55"/>
      <c r="R30" s="55"/>
      <c r="S30" s="55"/>
      <c r="T30" s="55"/>
    </row>
    <row r="31" spans="4:21" x14ac:dyDescent="0.25">
      <c r="D31" s="95">
        <v>7</v>
      </c>
      <c r="E31" s="91" t="s">
        <v>717</v>
      </c>
      <c r="F31" s="93">
        <v>113916</v>
      </c>
      <c r="G31" s="95">
        <v>7</v>
      </c>
      <c r="H31" s="91" t="s">
        <v>727</v>
      </c>
      <c r="I31" s="93">
        <v>99800</v>
      </c>
      <c r="J31" s="95">
        <v>7</v>
      </c>
      <c r="K31" s="91" t="s">
        <v>738</v>
      </c>
      <c r="L31" s="116">
        <v>80393</v>
      </c>
      <c r="N31" s="55"/>
      <c r="P31" s="55"/>
      <c r="Q31" s="55"/>
      <c r="R31" s="55"/>
      <c r="S31" s="55"/>
      <c r="T31" s="55"/>
    </row>
    <row r="32" spans="4:21" x14ac:dyDescent="0.25">
      <c r="D32" s="96">
        <v>8</v>
      </c>
      <c r="E32" s="92" t="s">
        <v>718</v>
      </c>
      <c r="F32" s="94">
        <v>95560</v>
      </c>
      <c r="G32" s="96">
        <v>8</v>
      </c>
      <c r="H32" s="92" t="s">
        <v>728</v>
      </c>
      <c r="I32" s="94">
        <v>97042</v>
      </c>
      <c r="J32" s="96">
        <v>8</v>
      </c>
      <c r="K32" s="92" t="s">
        <v>739</v>
      </c>
      <c r="L32" s="118">
        <v>52421</v>
      </c>
      <c r="N32" s="55"/>
      <c r="P32" s="55"/>
      <c r="Q32" s="55"/>
      <c r="R32" s="55"/>
      <c r="S32" s="55"/>
      <c r="T32" s="55"/>
    </row>
    <row r="33" spans="4:20" x14ac:dyDescent="0.25">
      <c r="D33" s="95">
        <v>9</v>
      </c>
      <c r="E33" s="91" t="s">
        <v>719</v>
      </c>
      <c r="F33" s="93">
        <v>76078</v>
      </c>
      <c r="G33" s="95">
        <v>9</v>
      </c>
      <c r="H33" s="91" t="s">
        <v>729</v>
      </c>
      <c r="I33" s="93">
        <v>79982</v>
      </c>
      <c r="J33" s="95">
        <v>9</v>
      </c>
      <c r="K33" s="91" t="s">
        <v>711</v>
      </c>
      <c r="L33" s="116">
        <v>48229</v>
      </c>
      <c r="N33" s="55"/>
      <c r="P33" s="55"/>
      <c r="Q33" s="55"/>
      <c r="R33" s="55"/>
      <c r="S33" s="55"/>
      <c r="T33" s="55"/>
    </row>
    <row r="34" spans="4:20" x14ac:dyDescent="0.25">
      <c r="D34" s="96">
        <v>10</v>
      </c>
      <c r="E34" s="92" t="s">
        <v>720</v>
      </c>
      <c r="F34" s="94">
        <v>73778</v>
      </c>
      <c r="G34" s="119">
        <v>10</v>
      </c>
      <c r="H34" s="120" t="s">
        <v>730</v>
      </c>
      <c r="I34" s="121">
        <v>57555</v>
      </c>
      <c r="J34" s="119">
        <v>10</v>
      </c>
      <c r="K34" s="120">
        <v>65</v>
      </c>
      <c r="L34" s="122">
        <v>43278</v>
      </c>
      <c r="N34" s="55"/>
      <c r="P34" s="55"/>
      <c r="Q34" s="55"/>
      <c r="R34" s="55"/>
      <c r="S34" s="55"/>
      <c r="T34" s="55"/>
    </row>
    <row r="35" spans="4:20" ht="26.25" x14ac:dyDescent="0.4">
      <c r="D35" s="112" t="s">
        <v>443</v>
      </c>
      <c r="E35" s="113" t="s">
        <v>660</v>
      </c>
      <c r="F35" s="114" t="s">
        <v>661</v>
      </c>
      <c r="G35" s="112" t="s">
        <v>444</v>
      </c>
      <c r="H35" s="113" t="s">
        <v>660</v>
      </c>
      <c r="I35" s="114" t="s">
        <v>661</v>
      </c>
      <c r="J35" s="112" t="s">
        <v>445</v>
      </c>
      <c r="K35" s="113" t="s">
        <v>660</v>
      </c>
      <c r="L35" s="114" t="s">
        <v>661</v>
      </c>
      <c r="N35" s="55"/>
      <c r="P35" s="55"/>
      <c r="Q35" s="55"/>
      <c r="R35" s="55"/>
      <c r="T35" s="55"/>
    </row>
    <row r="36" spans="4:20" x14ac:dyDescent="0.25">
      <c r="D36" s="95">
        <v>1</v>
      </c>
      <c r="E36" s="115" t="s">
        <v>735</v>
      </c>
      <c r="F36" s="116">
        <v>505455</v>
      </c>
      <c r="G36" s="95">
        <v>1</v>
      </c>
      <c r="H36" s="115" t="s">
        <v>757</v>
      </c>
      <c r="I36" s="116">
        <v>1127196</v>
      </c>
      <c r="J36" s="95">
        <v>1</v>
      </c>
      <c r="K36" s="115" t="s">
        <v>766</v>
      </c>
      <c r="L36" s="116">
        <v>462650</v>
      </c>
      <c r="N36" s="55"/>
      <c r="P36" s="55"/>
      <c r="Q36" s="55"/>
      <c r="R36" s="55"/>
      <c r="S36" s="55"/>
      <c r="T36" s="55"/>
    </row>
    <row r="37" spans="4:20" x14ac:dyDescent="0.25">
      <c r="D37" s="96">
        <v>2</v>
      </c>
      <c r="E37" s="117" t="s">
        <v>744</v>
      </c>
      <c r="F37" s="118">
        <v>275851</v>
      </c>
      <c r="G37" s="96">
        <v>2</v>
      </c>
      <c r="H37" s="117" t="s">
        <v>758</v>
      </c>
      <c r="I37" s="118">
        <v>289498</v>
      </c>
      <c r="J37" s="96">
        <v>2</v>
      </c>
      <c r="K37" s="117" t="s">
        <v>757</v>
      </c>
      <c r="L37" s="118">
        <v>383681</v>
      </c>
      <c r="N37" s="55"/>
      <c r="P37" s="55"/>
      <c r="Q37" s="31"/>
      <c r="R37" s="55"/>
      <c r="S37" s="55"/>
      <c r="T37" s="55"/>
    </row>
    <row r="38" spans="4:20" x14ac:dyDescent="0.25">
      <c r="D38" s="95">
        <v>3</v>
      </c>
      <c r="E38" s="115" t="s">
        <v>745</v>
      </c>
      <c r="F38" s="116">
        <v>176088</v>
      </c>
      <c r="G38" s="95">
        <v>3</v>
      </c>
      <c r="H38" s="115" t="s">
        <v>759</v>
      </c>
      <c r="I38" s="116">
        <v>260728</v>
      </c>
      <c r="J38" s="95">
        <v>3</v>
      </c>
      <c r="K38" s="115" t="s">
        <v>767</v>
      </c>
      <c r="L38" s="116">
        <v>264618</v>
      </c>
      <c r="N38" s="55"/>
      <c r="P38" s="55"/>
      <c r="Q38" s="31"/>
      <c r="R38" s="55"/>
      <c r="S38" s="55"/>
      <c r="T38" s="55"/>
    </row>
    <row r="39" spans="4:20" x14ac:dyDescent="0.25">
      <c r="D39" s="96">
        <v>4</v>
      </c>
      <c r="E39" s="117" t="s">
        <v>746</v>
      </c>
      <c r="F39" s="118">
        <v>89472</v>
      </c>
      <c r="G39" s="96">
        <v>4</v>
      </c>
      <c r="H39" s="117" t="s">
        <v>744</v>
      </c>
      <c r="I39" s="118">
        <v>242762</v>
      </c>
      <c r="J39" s="96">
        <v>4</v>
      </c>
      <c r="K39" s="117" t="s">
        <v>768</v>
      </c>
      <c r="L39" s="118">
        <v>172869</v>
      </c>
      <c r="N39" s="55"/>
      <c r="P39" s="55"/>
      <c r="Q39" s="31"/>
      <c r="R39" s="55"/>
      <c r="S39" s="55"/>
      <c r="T39" s="55"/>
    </row>
    <row r="40" spans="4:20" x14ac:dyDescent="0.25">
      <c r="D40" s="95">
        <v>5</v>
      </c>
      <c r="E40" s="115" t="s">
        <v>747</v>
      </c>
      <c r="F40" s="116">
        <v>87547</v>
      </c>
      <c r="G40" s="95">
        <v>5</v>
      </c>
      <c r="H40" s="115" t="s">
        <v>735</v>
      </c>
      <c r="I40" s="116">
        <v>128533</v>
      </c>
      <c r="J40" s="95">
        <v>5</v>
      </c>
      <c r="K40" s="115" t="s">
        <v>769</v>
      </c>
      <c r="L40" s="116">
        <v>135306</v>
      </c>
      <c r="N40" s="55"/>
      <c r="P40" s="55"/>
      <c r="Q40" s="31"/>
      <c r="R40" s="55"/>
      <c r="S40" s="55"/>
      <c r="T40" s="55"/>
    </row>
    <row r="41" spans="4:20" x14ac:dyDescent="0.25">
      <c r="D41" s="96">
        <v>6</v>
      </c>
      <c r="E41" s="117" t="s">
        <v>748</v>
      </c>
      <c r="F41" s="118">
        <v>60774</v>
      </c>
      <c r="G41" s="96">
        <v>6</v>
      </c>
      <c r="H41" s="117" t="s">
        <v>749</v>
      </c>
      <c r="I41" s="118">
        <v>62403</v>
      </c>
      <c r="J41" s="96">
        <v>6</v>
      </c>
      <c r="K41" s="117" t="s">
        <v>770</v>
      </c>
      <c r="L41" s="118">
        <v>57426</v>
      </c>
      <c r="N41" s="55"/>
      <c r="P41" s="55"/>
      <c r="Q41" s="31"/>
      <c r="R41" s="55"/>
      <c r="S41" s="55"/>
      <c r="T41" s="55"/>
    </row>
    <row r="42" spans="4:20" x14ac:dyDescent="0.25">
      <c r="D42" s="95">
        <v>7</v>
      </c>
      <c r="E42" s="115" t="s">
        <v>749</v>
      </c>
      <c r="F42" s="116">
        <v>58025</v>
      </c>
      <c r="G42" s="95">
        <v>7</v>
      </c>
      <c r="H42" s="115" t="s">
        <v>760</v>
      </c>
      <c r="I42" s="116">
        <v>45598</v>
      </c>
      <c r="J42" s="95">
        <v>7</v>
      </c>
      <c r="K42" s="115" t="s">
        <v>771</v>
      </c>
      <c r="L42" s="116">
        <v>29793</v>
      </c>
      <c r="N42" s="55"/>
      <c r="P42" s="55"/>
      <c r="Q42" s="31"/>
      <c r="R42" s="55"/>
      <c r="S42" s="55"/>
      <c r="T42" s="55"/>
    </row>
    <row r="43" spans="4:20" x14ac:dyDescent="0.25">
      <c r="D43" s="96">
        <v>8</v>
      </c>
      <c r="E43" s="117" t="s">
        <v>750</v>
      </c>
      <c r="F43" s="118">
        <v>54670</v>
      </c>
      <c r="G43" s="96">
        <v>8</v>
      </c>
      <c r="H43" s="117" t="s">
        <v>747</v>
      </c>
      <c r="I43" s="118">
        <v>41916</v>
      </c>
      <c r="J43" s="96">
        <v>8</v>
      </c>
      <c r="K43" s="117" t="s">
        <v>772</v>
      </c>
      <c r="L43" s="118">
        <v>29777</v>
      </c>
      <c r="N43" s="55"/>
      <c r="P43" s="55"/>
      <c r="Q43" s="31"/>
      <c r="R43" s="55"/>
      <c r="S43" s="55"/>
      <c r="T43" s="55"/>
    </row>
    <row r="44" spans="4:20" x14ac:dyDescent="0.25">
      <c r="D44" s="95">
        <v>9</v>
      </c>
      <c r="E44" s="115" t="s">
        <v>751</v>
      </c>
      <c r="F44" s="116">
        <v>29238</v>
      </c>
      <c r="G44" s="95">
        <v>9</v>
      </c>
      <c r="H44" s="115" t="s">
        <v>761</v>
      </c>
      <c r="I44" s="116">
        <v>35640</v>
      </c>
      <c r="J44" s="95">
        <v>9</v>
      </c>
      <c r="K44" s="115" t="s">
        <v>773</v>
      </c>
      <c r="L44" s="116">
        <v>29450</v>
      </c>
      <c r="N44" s="55"/>
      <c r="P44" s="55"/>
      <c r="Q44" s="31"/>
      <c r="R44" s="55"/>
      <c r="S44" s="55"/>
      <c r="T44" s="55"/>
    </row>
    <row r="45" spans="4:20" x14ac:dyDescent="0.25">
      <c r="D45" s="96">
        <v>10</v>
      </c>
      <c r="E45" s="117" t="s">
        <v>736</v>
      </c>
      <c r="F45" s="118">
        <v>23736</v>
      </c>
      <c r="G45" s="96">
        <v>10</v>
      </c>
      <c r="H45" s="117" t="s">
        <v>746</v>
      </c>
      <c r="I45" s="118">
        <v>35506</v>
      </c>
      <c r="J45" s="96">
        <v>10</v>
      </c>
      <c r="K45" s="117" t="s">
        <v>774</v>
      </c>
      <c r="L45" s="118">
        <v>29002</v>
      </c>
      <c r="N45" s="55"/>
      <c r="P45" s="55"/>
      <c r="Q45" s="31"/>
      <c r="R45" s="55"/>
      <c r="S45" s="55"/>
      <c r="T45" s="55"/>
    </row>
    <row r="46" spans="4:20" ht="26.25" x14ac:dyDescent="0.4">
      <c r="D46" s="112" t="s">
        <v>446</v>
      </c>
      <c r="E46" s="113" t="s">
        <v>660</v>
      </c>
      <c r="F46" s="114" t="s">
        <v>661</v>
      </c>
      <c r="G46" s="112" t="s">
        <v>447</v>
      </c>
      <c r="H46" s="113" t="s">
        <v>660</v>
      </c>
      <c r="I46" s="114" t="s">
        <v>661</v>
      </c>
      <c r="J46" s="112" t="s">
        <v>448</v>
      </c>
      <c r="K46" s="113" t="s">
        <v>660</v>
      </c>
      <c r="L46" s="114" t="s">
        <v>661</v>
      </c>
      <c r="N46" s="55"/>
      <c r="P46" s="55"/>
      <c r="Q46" s="31"/>
      <c r="R46" s="55"/>
      <c r="S46" s="55"/>
      <c r="T46" s="55"/>
    </row>
    <row r="47" spans="4:20" x14ac:dyDescent="0.25">
      <c r="D47" s="95">
        <v>1</v>
      </c>
      <c r="E47" s="115" t="s">
        <v>780</v>
      </c>
      <c r="F47" s="116">
        <v>1044564</v>
      </c>
      <c r="G47" s="95">
        <v>1</v>
      </c>
      <c r="H47" s="115" t="s">
        <v>790</v>
      </c>
      <c r="I47" s="116">
        <v>382111</v>
      </c>
      <c r="J47" s="95">
        <v>1</v>
      </c>
      <c r="K47" s="115" t="s">
        <v>801</v>
      </c>
      <c r="L47" s="116">
        <v>142787</v>
      </c>
      <c r="N47" s="55"/>
      <c r="P47" s="55"/>
      <c r="Q47" s="55"/>
      <c r="R47" s="55"/>
      <c r="S47" s="55"/>
      <c r="T47" s="55"/>
    </row>
    <row r="48" spans="4:20" x14ac:dyDescent="0.25">
      <c r="D48" s="96">
        <v>2</v>
      </c>
      <c r="E48" s="117" t="s">
        <v>781</v>
      </c>
      <c r="F48" s="118">
        <v>1019593</v>
      </c>
      <c r="G48" s="96">
        <v>2</v>
      </c>
      <c r="H48" s="117" t="s">
        <v>781</v>
      </c>
      <c r="I48" s="118">
        <v>343592</v>
      </c>
      <c r="J48" s="96">
        <v>2</v>
      </c>
      <c r="K48" s="117" t="s">
        <v>802</v>
      </c>
      <c r="L48" s="118">
        <v>110783</v>
      </c>
      <c r="N48" s="55"/>
      <c r="P48" s="55"/>
      <c r="Q48" s="55"/>
      <c r="R48" s="55"/>
      <c r="S48" s="55"/>
      <c r="T48" s="55"/>
    </row>
    <row r="49" spans="4:24" x14ac:dyDescent="0.25">
      <c r="D49" s="95">
        <v>3</v>
      </c>
      <c r="E49" s="115" t="s">
        <v>782</v>
      </c>
      <c r="F49" s="116">
        <v>249675</v>
      </c>
      <c r="G49" s="95">
        <v>3</v>
      </c>
      <c r="H49" s="115" t="s">
        <v>780</v>
      </c>
      <c r="I49" s="116">
        <v>307194</v>
      </c>
      <c r="J49" s="95">
        <v>3</v>
      </c>
      <c r="K49" s="115" t="s">
        <v>795</v>
      </c>
      <c r="L49" s="116">
        <v>108657</v>
      </c>
      <c r="N49" s="55"/>
      <c r="P49" s="55"/>
      <c r="Q49" s="55"/>
      <c r="R49" s="55"/>
      <c r="S49" s="55"/>
      <c r="T49" s="55"/>
    </row>
    <row r="50" spans="4:24" x14ac:dyDescent="0.25">
      <c r="D50" s="96">
        <v>4</v>
      </c>
      <c r="E50" s="117" t="s">
        <v>783</v>
      </c>
      <c r="F50" s="118">
        <v>204762</v>
      </c>
      <c r="G50" s="96">
        <v>4</v>
      </c>
      <c r="H50" s="117" t="s">
        <v>791</v>
      </c>
      <c r="I50" s="118">
        <v>154428</v>
      </c>
      <c r="J50" s="96">
        <v>4</v>
      </c>
      <c r="K50" s="117" t="s">
        <v>780</v>
      </c>
      <c r="L50" s="118">
        <v>101951</v>
      </c>
      <c r="N50" s="55"/>
      <c r="P50" s="55"/>
      <c r="Q50" s="55"/>
      <c r="R50" s="55"/>
      <c r="S50" s="55"/>
      <c r="T50" s="55"/>
    </row>
    <row r="51" spans="4:24" x14ac:dyDescent="0.25">
      <c r="D51" s="95">
        <v>5</v>
      </c>
      <c r="E51" s="115" t="s">
        <v>768</v>
      </c>
      <c r="F51" s="116">
        <v>133695</v>
      </c>
      <c r="G51" s="95">
        <v>5</v>
      </c>
      <c r="H51" s="115" t="s">
        <v>792</v>
      </c>
      <c r="I51" s="116">
        <v>64794</v>
      </c>
      <c r="J51" s="95">
        <v>5</v>
      </c>
      <c r="K51" s="115" t="s">
        <v>790</v>
      </c>
      <c r="L51" s="116">
        <v>90551</v>
      </c>
      <c r="N51" s="55"/>
      <c r="P51" s="55"/>
      <c r="Q51" s="55"/>
      <c r="R51" s="55"/>
      <c r="S51" s="55"/>
      <c r="T51" s="55"/>
    </row>
    <row r="52" spans="4:24" x14ac:dyDescent="0.25">
      <c r="D52" s="96">
        <v>6</v>
      </c>
      <c r="E52" s="117" t="s">
        <v>766</v>
      </c>
      <c r="F52" s="118">
        <v>94260</v>
      </c>
      <c r="G52" s="96">
        <v>6</v>
      </c>
      <c r="H52" s="117" t="s">
        <v>793</v>
      </c>
      <c r="I52" s="118">
        <v>53135</v>
      </c>
      <c r="J52" s="96">
        <v>6</v>
      </c>
      <c r="K52" s="117" t="s">
        <v>803</v>
      </c>
      <c r="L52" s="118">
        <v>77363</v>
      </c>
      <c r="N52" s="55"/>
      <c r="P52" s="55"/>
      <c r="Q52" s="55"/>
      <c r="R52" s="55"/>
      <c r="S52" s="55"/>
      <c r="T52" s="55"/>
    </row>
    <row r="53" spans="4:24" x14ac:dyDescent="0.25">
      <c r="D53" s="95">
        <v>7</v>
      </c>
      <c r="E53" s="115" t="s">
        <v>784</v>
      </c>
      <c r="F53" s="116">
        <v>87603</v>
      </c>
      <c r="G53" s="95">
        <v>7</v>
      </c>
      <c r="H53" s="115" t="s">
        <v>782</v>
      </c>
      <c r="I53" s="116">
        <v>43690</v>
      </c>
      <c r="J53" s="95">
        <v>7</v>
      </c>
      <c r="K53" s="115" t="s">
        <v>804</v>
      </c>
      <c r="L53" s="116">
        <v>70561</v>
      </c>
      <c r="N53" s="55"/>
      <c r="P53" s="55"/>
      <c r="Q53" s="55"/>
      <c r="R53" s="55"/>
      <c r="S53" s="55"/>
      <c r="T53" s="55"/>
    </row>
    <row r="54" spans="4:24" x14ac:dyDescent="0.25">
      <c r="D54" s="96">
        <v>8</v>
      </c>
      <c r="E54" s="117" t="s">
        <v>785</v>
      </c>
      <c r="F54" s="118">
        <v>87340</v>
      </c>
      <c r="G54" s="96">
        <v>8</v>
      </c>
      <c r="H54" s="117" t="s">
        <v>794</v>
      </c>
      <c r="I54" s="118">
        <v>25903</v>
      </c>
      <c r="J54" s="96">
        <v>8</v>
      </c>
      <c r="K54" s="117" t="s">
        <v>805</v>
      </c>
      <c r="L54" s="118">
        <v>49359</v>
      </c>
      <c r="N54" s="55"/>
      <c r="P54" s="55"/>
      <c r="Q54" s="55"/>
      <c r="R54" s="55"/>
      <c r="S54" s="55"/>
      <c r="T54" s="55"/>
    </row>
    <row r="55" spans="4:24" x14ac:dyDescent="0.25">
      <c r="D55" s="95">
        <v>9</v>
      </c>
      <c r="E55" s="115" t="s">
        <v>770</v>
      </c>
      <c r="F55" s="116">
        <v>70808</v>
      </c>
      <c r="G55" s="95">
        <v>9</v>
      </c>
      <c r="H55" s="115" t="s">
        <v>795</v>
      </c>
      <c r="I55" s="116">
        <v>25236</v>
      </c>
      <c r="J55" s="95">
        <v>9</v>
      </c>
      <c r="K55" s="115" t="s">
        <v>806</v>
      </c>
      <c r="L55" s="116">
        <v>45501</v>
      </c>
      <c r="N55" s="55"/>
      <c r="P55" s="55"/>
      <c r="Q55" s="55"/>
      <c r="R55" s="55"/>
      <c r="S55" s="55"/>
      <c r="T55" s="55"/>
    </row>
    <row r="56" spans="4:24" x14ac:dyDescent="0.25">
      <c r="D56" s="119">
        <v>10</v>
      </c>
      <c r="E56" s="120" t="s">
        <v>757</v>
      </c>
      <c r="F56" s="122">
        <v>60166</v>
      </c>
      <c r="G56" s="119">
        <v>10</v>
      </c>
      <c r="H56" s="120" t="s">
        <v>796</v>
      </c>
      <c r="I56" s="122">
        <v>20406</v>
      </c>
      <c r="J56" s="119">
        <v>10</v>
      </c>
      <c r="K56" s="120" t="s">
        <v>781</v>
      </c>
      <c r="L56" s="122">
        <v>35253</v>
      </c>
      <c r="N56" s="55"/>
      <c r="P56" s="55"/>
      <c r="Q56" s="55"/>
      <c r="R56" s="55"/>
      <c r="S56" s="55"/>
      <c r="T56" s="55"/>
    </row>
    <row r="57" spans="4:24" ht="26.25" x14ac:dyDescent="0.4">
      <c r="D57" s="125" t="s">
        <v>449</v>
      </c>
      <c r="E57" s="126" t="s">
        <v>660</v>
      </c>
      <c r="F57" s="127" t="s">
        <v>661</v>
      </c>
      <c r="G57" s="125" t="s">
        <v>450</v>
      </c>
      <c r="H57" s="126" t="s">
        <v>660</v>
      </c>
      <c r="I57" s="127" t="s">
        <v>661</v>
      </c>
      <c r="J57" s="125" t="s">
        <v>451</v>
      </c>
      <c r="K57" s="126" t="s">
        <v>660</v>
      </c>
      <c r="L57" s="127" t="s">
        <v>661</v>
      </c>
      <c r="N57" s="55"/>
      <c r="P57" s="55"/>
      <c r="Q57" s="55"/>
      <c r="R57" s="55"/>
      <c r="S57" s="55"/>
      <c r="T57" s="55"/>
    </row>
    <row r="58" spans="4:24" x14ac:dyDescent="0.25">
      <c r="D58" s="95">
        <v>1</v>
      </c>
      <c r="E58" s="115" t="s">
        <v>812</v>
      </c>
      <c r="F58" s="116">
        <v>311350</v>
      </c>
      <c r="G58" s="95">
        <v>1</v>
      </c>
      <c r="H58" s="115" t="s">
        <v>824</v>
      </c>
      <c r="I58" s="116">
        <v>1426635</v>
      </c>
      <c r="J58" s="95">
        <v>1</v>
      </c>
      <c r="K58" s="115" t="s">
        <v>836</v>
      </c>
      <c r="L58" s="116">
        <v>1470913</v>
      </c>
      <c r="N58" s="55"/>
      <c r="P58" s="55"/>
      <c r="Q58" s="55"/>
      <c r="R58" s="55"/>
      <c r="S58" s="55"/>
      <c r="T58" s="55"/>
    </row>
    <row r="59" spans="4:24" x14ac:dyDescent="0.25">
      <c r="D59" s="96">
        <v>2</v>
      </c>
      <c r="E59" s="117" t="s">
        <v>813</v>
      </c>
      <c r="F59" s="118">
        <v>157860</v>
      </c>
      <c r="G59" s="96">
        <v>2</v>
      </c>
      <c r="H59" s="117" t="s">
        <v>825</v>
      </c>
      <c r="I59" s="118">
        <v>462119</v>
      </c>
      <c r="J59" s="96">
        <v>2</v>
      </c>
      <c r="K59" s="117" t="s">
        <v>837</v>
      </c>
      <c r="L59" s="118">
        <v>311751</v>
      </c>
      <c r="N59" s="55"/>
      <c r="P59" s="55"/>
      <c r="Q59" s="55"/>
      <c r="R59" s="55"/>
      <c r="S59" s="55"/>
      <c r="T59" s="55"/>
    </row>
    <row r="60" spans="4:24" x14ac:dyDescent="0.25">
      <c r="D60" s="95">
        <v>3</v>
      </c>
      <c r="E60" s="115" t="s">
        <v>814</v>
      </c>
      <c r="F60" s="116">
        <v>150790</v>
      </c>
      <c r="G60" s="95">
        <v>3</v>
      </c>
      <c r="H60" s="115" t="s">
        <v>815</v>
      </c>
      <c r="I60" s="116">
        <v>235351</v>
      </c>
      <c r="J60" s="95">
        <v>3</v>
      </c>
      <c r="K60" s="115" t="s">
        <v>838</v>
      </c>
      <c r="L60" s="116">
        <v>309592</v>
      </c>
      <c r="N60" s="55"/>
      <c r="P60" s="55"/>
      <c r="Q60" s="55"/>
      <c r="R60" s="55"/>
      <c r="S60" s="55"/>
      <c r="T60" s="55"/>
    </row>
    <row r="61" spans="4:24" x14ac:dyDescent="0.25">
      <c r="D61" s="96">
        <v>4</v>
      </c>
      <c r="E61" s="117" t="s">
        <v>815</v>
      </c>
      <c r="F61" s="118">
        <v>138354</v>
      </c>
      <c r="G61" s="96">
        <v>4</v>
      </c>
      <c r="H61" s="117" t="s">
        <v>826</v>
      </c>
      <c r="I61" s="118">
        <v>212358</v>
      </c>
      <c r="J61" s="96">
        <v>4</v>
      </c>
      <c r="K61" s="117" t="s">
        <v>839</v>
      </c>
      <c r="L61" s="118">
        <v>258075</v>
      </c>
      <c r="N61" s="55"/>
      <c r="P61" s="55"/>
      <c r="Q61" s="55"/>
      <c r="R61" s="55"/>
      <c r="S61" s="55"/>
      <c r="T61" s="55"/>
    </row>
    <row r="62" spans="4:24" x14ac:dyDescent="0.25">
      <c r="D62" s="95">
        <v>5</v>
      </c>
      <c r="E62" s="115" t="s">
        <v>816</v>
      </c>
      <c r="F62" s="116">
        <v>114668</v>
      </c>
      <c r="G62" s="95">
        <v>5</v>
      </c>
      <c r="H62" s="115" t="s">
        <v>827</v>
      </c>
      <c r="I62" s="116">
        <v>170642</v>
      </c>
      <c r="J62" s="95">
        <v>5</v>
      </c>
      <c r="K62" s="115" t="s">
        <v>824</v>
      </c>
      <c r="L62" s="116">
        <v>183428</v>
      </c>
      <c r="N62" s="55"/>
      <c r="P62" s="55"/>
      <c r="Q62" s="55"/>
      <c r="R62" s="55"/>
      <c r="S62" s="55"/>
      <c r="T62" s="55"/>
    </row>
    <row r="63" spans="4:24" x14ac:dyDescent="0.25">
      <c r="D63" s="96">
        <v>6</v>
      </c>
      <c r="E63" s="117" t="s">
        <v>804</v>
      </c>
      <c r="F63" s="118">
        <v>92194</v>
      </c>
      <c r="G63" s="96">
        <v>6</v>
      </c>
      <c r="H63" s="117" t="s">
        <v>828</v>
      </c>
      <c r="I63" s="118">
        <v>155918</v>
      </c>
      <c r="J63" s="96">
        <v>6</v>
      </c>
      <c r="K63" s="117" t="s">
        <v>840</v>
      </c>
      <c r="L63" s="118">
        <v>150025</v>
      </c>
      <c r="N63" s="55"/>
      <c r="P63" s="55"/>
      <c r="Q63" s="55"/>
      <c r="R63" s="55"/>
      <c r="S63" s="55"/>
      <c r="T63" s="55"/>
      <c r="V63" s="55"/>
      <c r="W63" s="55"/>
      <c r="X63" s="31"/>
    </row>
    <row r="64" spans="4:24" x14ac:dyDescent="0.25">
      <c r="D64" s="95">
        <v>7</v>
      </c>
      <c r="E64" s="115" t="s">
        <v>817</v>
      </c>
      <c r="F64" s="116">
        <v>86828</v>
      </c>
      <c r="G64" s="95">
        <v>7</v>
      </c>
      <c r="H64" s="115" t="s">
        <v>829</v>
      </c>
      <c r="I64" s="116">
        <v>150001</v>
      </c>
      <c r="J64" s="95">
        <v>7</v>
      </c>
      <c r="K64" s="115" t="s">
        <v>831</v>
      </c>
      <c r="L64" s="116">
        <v>113642</v>
      </c>
      <c r="N64" s="55"/>
      <c r="P64" s="55"/>
      <c r="Q64" s="55"/>
      <c r="R64" s="55"/>
      <c r="S64" s="55"/>
      <c r="T64" s="55"/>
      <c r="V64" s="55"/>
      <c r="W64" s="55"/>
      <c r="X64" s="31"/>
    </row>
    <row r="65" spans="4:24" x14ac:dyDescent="0.25">
      <c r="D65" s="96">
        <v>8</v>
      </c>
      <c r="E65" s="117" t="s">
        <v>802</v>
      </c>
      <c r="F65" s="118">
        <v>82404</v>
      </c>
      <c r="G65" s="96">
        <v>8</v>
      </c>
      <c r="H65" s="117" t="s">
        <v>830</v>
      </c>
      <c r="I65" s="118">
        <v>120108</v>
      </c>
      <c r="J65" s="96">
        <v>8</v>
      </c>
      <c r="K65" s="117" t="s">
        <v>830</v>
      </c>
      <c r="L65" s="118">
        <v>106241</v>
      </c>
      <c r="N65" s="55"/>
      <c r="P65" s="55"/>
      <c r="Q65" s="55"/>
      <c r="R65" s="55"/>
      <c r="S65" s="55"/>
      <c r="T65" s="55"/>
      <c r="V65" s="55"/>
      <c r="W65" s="55"/>
      <c r="X65" s="31"/>
    </row>
    <row r="66" spans="4:24" x14ac:dyDescent="0.25">
      <c r="D66" s="95">
        <v>9</v>
      </c>
      <c r="E66" s="115" t="s">
        <v>818</v>
      </c>
      <c r="F66" s="116">
        <v>61604</v>
      </c>
      <c r="G66" s="95">
        <v>9</v>
      </c>
      <c r="H66" s="115" t="s">
        <v>814</v>
      </c>
      <c r="I66" s="116">
        <v>111803</v>
      </c>
      <c r="J66" s="95">
        <v>9</v>
      </c>
      <c r="K66" s="115" t="s">
        <v>841</v>
      </c>
      <c r="L66" s="116">
        <v>102781</v>
      </c>
      <c r="N66" s="55"/>
      <c r="P66" s="55"/>
      <c r="Q66" s="55"/>
      <c r="R66" s="55"/>
      <c r="S66" s="55"/>
      <c r="T66" s="55"/>
      <c r="V66" s="55"/>
      <c r="W66" s="55"/>
      <c r="X66" s="31"/>
    </row>
    <row r="67" spans="4:24" x14ac:dyDescent="0.25">
      <c r="D67" s="96">
        <v>10</v>
      </c>
      <c r="E67" s="117" t="s">
        <v>819</v>
      </c>
      <c r="F67" s="118">
        <v>61188</v>
      </c>
      <c r="G67" s="96">
        <v>10</v>
      </c>
      <c r="H67" s="117" t="s">
        <v>831</v>
      </c>
      <c r="I67" s="118">
        <v>59328</v>
      </c>
      <c r="J67" s="96">
        <v>10</v>
      </c>
      <c r="K67" s="117" t="s">
        <v>842</v>
      </c>
      <c r="L67" s="118">
        <v>102618</v>
      </c>
      <c r="N67" s="55"/>
      <c r="P67" s="55"/>
      <c r="Q67" s="55"/>
      <c r="R67" s="55"/>
      <c r="S67" s="55"/>
      <c r="T67" s="55"/>
      <c r="V67" s="55"/>
      <c r="W67" s="55"/>
      <c r="X67" s="31"/>
    </row>
    <row r="68" spans="4:24" x14ac:dyDescent="0.25">
      <c r="D68" s="55"/>
      <c r="E68" s="55"/>
      <c r="F68" s="55"/>
      <c r="G68" s="55"/>
      <c r="H68" s="55"/>
      <c r="I68" s="55"/>
      <c r="J68" s="55"/>
      <c r="K68" s="55"/>
      <c r="L68" s="55"/>
      <c r="N68" s="55"/>
      <c r="P68" s="55"/>
      <c r="Q68" s="55"/>
      <c r="R68" s="55"/>
      <c r="S68" s="55"/>
      <c r="T68" s="55"/>
      <c r="V68" s="55"/>
      <c r="W68" s="55"/>
      <c r="X68" s="31"/>
    </row>
    <row r="69" spans="4:24" x14ac:dyDescent="0.25">
      <c r="D69" s="55"/>
      <c r="E69" s="55"/>
      <c r="F69" s="55"/>
      <c r="G69" s="55"/>
      <c r="H69" s="55"/>
      <c r="I69" s="55"/>
      <c r="J69" s="55"/>
      <c r="K69" s="55"/>
      <c r="L69" s="55"/>
      <c r="N69" s="55"/>
      <c r="P69" s="55"/>
      <c r="Q69" s="55"/>
      <c r="R69" s="55"/>
      <c r="S69" s="55"/>
      <c r="T69" s="55"/>
      <c r="V69" s="55"/>
      <c r="W69" s="55"/>
      <c r="X69" s="31"/>
    </row>
    <row r="70" spans="4:24" x14ac:dyDescent="0.25">
      <c r="D70" s="55"/>
      <c r="E70" s="55"/>
      <c r="F70" s="55"/>
      <c r="G70" s="55"/>
      <c r="H70" s="55"/>
      <c r="I70" s="55"/>
      <c r="J70" s="55"/>
      <c r="K70" s="55"/>
      <c r="L70" s="55"/>
      <c r="N70" s="55"/>
      <c r="P70" s="55"/>
      <c r="Q70" s="55"/>
      <c r="R70" s="55"/>
      <c r="S70" s="55"/>
      <c r="T70" s="55"/>
      <c r="V70" s="55"/>
      <c r="W70" s="55"/>
      <c r="X70" s="31"/>
    </row>
    <row r="71" spans="4:24" x14ac:dyDescent="0.25">
      <c r="D71" s="55"/>
      <c r="E71" s="55"/>
      <c r="F71" s="55"/>
      <c r="G71" s="55"/>
      <c r="H71" s="55"/>
      <c r="I71" s="55"/>
      <c r="J71" s="55"/>
      <c r="K71" s="55"/>
      <c r="L71" s="55"/>
      <c r="N71" s="55"/>
      <c r="P71" s="55"/>
      <c r="Q71" s="55"/>
      <c r="R71" s="55"/>
      <c r="S71" s="55"/>
      <c r="T71" s="55"/>
      <c r="V71" s="55"/>
      <c r="W71" s="55"/>
      <c r="X71" s="31"/>
    </row>
    <row r="72" spans="4:24" x14ac:dyDescent="0.25">
      <c r="D72" s="55"/>
      <c r="E72" s="55"/>
      <c r="F72" s="55"/>
      <c r="G72" s="55"/>
      <c r="H72" s="55"/>
      <c r="I72" s="55"/>
      <c r="J72" s="55"/>
      <c r="K72" s="55"/>
      <c r="L72" s="55"/>
      <c r="N72" s="55"/>
      <c r="P72" s="55"/>
      <c r="Q72" s="55"/>
      <c r="R72" s="55"/>
      <c r="S72" s="55"/>
      <c r="T72" s="55"/>
      <c r="V72" s="55"/>
      <c r="W72" s="55"/>
      <c r="X72" s="31"/>
    </row>
    <row r="73" spans="4:24" x14ac:dyDescent="0.25">
      <c r="D73" s="55"/>
      <c r="E73" s="55"/>
      <c r="F73" s="55"/>
      <c r="G73" s="55"/>
      <c r="H73" s="55"/>
      <c r="I73" s="55"/>
      <c r="J73" s="55"/>
      <c r="K73" s="55"/>
      <c r="L73" s="55"/>
      <c r="N73" s="55"/>
      <c r="P73" s="55"/>
      <c r="Q73" s="55"/>
      <c r="R73" s="55"/>
      <c r="S73" s="55"/>
      <c r="T73" s="55"/>
    </row>
    <row r="74" spans="4:24" x14ac:dyDescent="0.25">
      <c r="G74" s="55"/>
      <c r="H74" s="55"/>
      <c r="I74" s="55"/>
      <c r="J74" s="55"/>
      <c r="K74" s="55"/>
      <c r="L74" s="55"/>
      <c r="N74" s="55"/>
      <c r="P74" s="55"/>
      <c r="Q74" s="55"/>
      <c r="R74" s="55"/>
      <c r="S74" s="55"/>
      <c r="T74" s="55"/>
    </row>
  </sheetData>
  <sheetProtection algorithmName="SHA-512" hashValue="ijDoS05foHeLdOx3gFfvFxyNNMwEmhQDjMZMxoLSaBn0R76uZsxeilqGo/eApKngCx7p6caOTX2exH3QIjdUqA==" saltValue="3bAiutiqF+GzzB4g6lcaCA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34"/>
  <sheetViews>
    <sheetView showGridLines="0" workbookViewId="0">
      <pane ySplit="3" topLeftCell="A556" activePane="bottomLeft" state="frozen"/>
      <selection activeCell="A567" sqref="A567"/>
      <selection pane="bottomLeft" activeCell="K585" sqref="K585:K588"/>
    </sheetView>
  </sheetViews>
  <sheetFormatPr defaultRowHeight="15" x14ac:dyDescent="0.25"/>
  <cols>
    <col min="1" max="1" width="12" bestFit="1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7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6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5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6">
        <v>1</v>
      </c>
      <c r="H4" t="s">
        <v>82</v>
      </c>
      <c r="I4" s="4">
        <v>805272</v>
      </c>
      <c r="J4" s="5">
        <v>-0.35</v>
      </c>
      <c r="K4" s="4">
        <v>908761</v>
      </c>
      <c r="L4" s="63">
        <v>-0.31</v>
      </c>
      <c r="M4" s="3">
        <v>74</v>
      </c>
      <c r="N4" t="str">
        <f>VLOOKUP(G4,Kaynak!$R$5:$S$56,2,0)</f>
        <v>Ocak</v>
      </c>
      <c r="O4" s="55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5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9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5" t="str">
        <f>VLOOKUP(G5,Kaynak!$R$5:$S$56,2,0)</f>
        <v>Ocak</v>
      </c>
      <c r="O5" s="55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5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6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5" t="str">
        <f>VLOOKUP(G6,Kaynak!$R$5:$S$56,2,0)</f>
        <v>Ocak</v>
      </c>
      <c r="O6" s="55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5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9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5" t="str">
        <f>VLOOKUP(G7,Kaynak!$R$5:$S$56,2,0)</f>
        <v>Ocak</v>
      </c>
      <c r="O7" s="55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5" t="str">
        <f t="shared" si="0"/>
        <v>2012Ocak</v>
      </c>
      <c r="D8" t="str">
        <f t="shared" si="1"/>
        <v>20125</v>
      </c>
      <c r="E8">
        <v>2012</v>
      </c>
      <c r="F8" t="s">
        <v>77</v>
      </c>
      <c r="G8" s="56">
        <v>5</v>
      </c>
      <c r="H8" t="s">
        <v>75</v>
      </c>
      <c r="I8" s="4">
        <v>1473117</v>
      </c>
      <c r="J8" s="58">
        <v>0.38</v>
      </c>
      <c r="K8" s="4">
        <v>1558370</v>
      </c>
      <c r="L8" s="58">
        <v>0.253</v>
      </c>
      <c r="M8" s="3">
        <v>51</v>
      </c>
      <c r="N8" s="55" t="str">
        <f>VLOOKUP(G8,Kaynak!$R$5:$S$56,2,0)</f>
        <v>Şubat</v>
      </c>
      <c r="O8" s="55" t="str">
        <f>VLOOKUP(Rapor!$T$5&amp;Data!G8,Kaynak!$A$5:$L$9578,12,0)</f>
        <v>Ocak</v>
      </c>
    </row>
    <row r="9" spans="1:15" x14ac:dyDescent="0.25">
      <c r="A9" t="str">
        <f>E9&amp;IF(MAX(Rapor!$B$12:$B$16)&gt;=G9,"Topla","")</f>
        <v>2012Topla</v>
      </c>
      <c r="B9" s="55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9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5" t="str">
        <f>VLOOKUP(G9,Kaynak!$R$5:$S$56,2,0)</f>
        <v>Şubat</v>
      </c>
      <c r="O9" s="55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5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6">
        <v>7</v>
      </c>
      <c r="H10" t="s">
        <v>75</v>
      </c>
      <c r="I10" s="4">
        <v>852817</v>
      </c>
      <c r="J10" s="63">
        <v>-0.10100000000000001</v>
      </c>
      <c r="K10" s="4">
        <v>1023556</v>
      </c>
      <c r="L10" s="63">
        <v>-2.5999999999999999E-2</v>
      </c>
      <c r="M10" s="3">
        <v>85</v>
      </c>
      <c r="N10" s="55" t="str">
        <f>VLOOKUP(G10,Kaynak!$R$5:$S$56,2,0)</f>
        <v>Şubat</v>
      </c>
      <c r="O10" s="55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5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9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5" t="str">
        <f>VLOOKUP(G11,Kaynak!$R$5:$S$56,2,0)</f>
        <v>Şubat</v>
      </c>
      <c r="O11" s="55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5" t="str">
        <f t="shared" si="0"/>
        <v>2012Şubat</v>
      </c>
      <c r="D12" t="str">
        <f t="shared" si="1"/>
        <v>20129</v>
      </c>
      <c r="E12">
        <v>2012</v>
      </c>
      <c r="F12" t="s">
        <v>72</v>
      </c>
      <c r="G12" s="56">
        <v>9</v>
      </c>
      <c r="H12" t="s">
        <v>69</v>
      </c>
      <c r="I12" s="4">
        <v>1958347</v>
      </c>
      <c r="J12" s="63">
        <v>-0.26600000000000001</v>
      </c>
      <c r="K12" s="4">
        <v>2004616</v>
      </c>
      <c r="L12" s="63">
        <v>-0.26700000000000002</v>
      </c>
      <c r="M12" s="3">
        <v>71</v>
      </c>
      <c r="N12" s="55" t="str">
        <f>VLOOKUP(G12,Kaynak!$R$5:$S$56,2,0)</f>
        <v>Mart</v>
      </c>
      <c r="O12" s="55" t="str">
        <f>VLOOKUP(Rapor!$T$5&amp;Data!G12,Kaynak!$A$5:$L$9578,12,0)</f>
        <v>Şubat</v>
      </c>
    </row>
    <row r="13" spans="1:15" x14ac:dyDescent="0.25">
      <c r="A13" t="str">
        <f>E13&amp;IF(MAX(Rapor!$B$12:$B$16)&gt;=G13,"Topla","")</f>
        <v>2012Topla</v>
      </c>
      <c r="B13" s="55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9">
        <v>10</v>
      </c>
      <c r="H13" t="s">
        <v>69</v>
      </c>
      <c r="I13" s="8">
        <v>1771415</v>
      </c>
      <c r="J13" s="62">
        <v>-9.5000000000000001E-2</v>
      </c>
      <c r="K13" s="8">
        <v>1799463</v>
      </c>
      <c r="L13" s="62">
        <v>-0.10199999999999999</v>
      </c>
      <c r="M13" s="7">
        <v>63</v>
      </c>
      <c r="N13" s="55" t="str">
        <f>VLOOKUP(G13,Kaynak!$R$5:$S$56,2,0)</f>
        <v>Mart</v>
      </c>
      <c r="O13" s="55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5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6">
        <v>11</v>
      </c>
      <c r="H14" t="s">
        <v>69</v>
      </c>
      <c r="I14" s="4">
        <v>1466422</v>
      </c>
      <c r="J14" s="63">
        <v>-0.17199999999999999</v>
      </c>
      <c r="K14" s="4">
        <v>1514448</v>
      </c>
      <c r="L14" s="63">
        <v>-0.158</v>
      </c>
      <c r="M14" s="3">
        <v>58</v>
      </c>
      <c r="N14" s="55" t="str">
        <f>VLOOKUP(G14,Kaynak!$R$5:$S$56,2,0)</f>
        <v>Mart</v>
      </c>
      <c r="O14" s="55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5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9">
        <v>12</v>
      </c>
      <c r="H15" t="s">
        <v>69</v>
      </c>
      <c r="I15" s="8">
        <v>886852</v>
      </c>
      <c r="J15" s="62">
        <v>-0.39500000000000002</v>
      </c>
      <c r="K15" s="8">
        <v>937692</v>
      </c>
      <c r="L15" s="62">
        <v>-0.38100000000000001</v>
      </c>
      <c r="M15" s="7">
        <v>62</v>
      </c>
      <c r="N15" s="55" t="str">
        <f>VLOOKUP(G15,Kaynak!$R$5:$S$56,2,0)</f>
        <v>Mart</v>
      </c>
      <c r="O15" s="55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5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6">
        <v>13</v>
      </c>
      <c r="H16" t="s">
        <v>67</v>
      </c>
      <c r="I16" s="4">
        <v>675391</v>
      </c>
      <c r="J16" s="63">
        <v>-0.23799999999999999</v>
      </c>
      <c r="K16" s="4">
        <v>742334</v>
      </c>
      <c r="L16" s="63">
        <v>-0.20799999999999999</v>
      </c>
      <c r="M16" s="3">
        <v>69</v>
      </c>
      <c r="N16" s="55" t="str">
        <f>VLOOKUP(G16,Kaynak!$R$5:$S$56,2,0)</f>
        <v>Mart</v>
      </c>
      <c r="O16" s="55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2012Topla</v>
      </c>
      <c r="B17" s="55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9">
        <v>14</v>
      </c>
      <c r="H17" t="s">
        <v>63</v>
      </c>
      <c r="I17" s="8">
        <v>660873</v>
      </c>
      <c r="J17" s="62">
        <v>-2.1000000000000001E-2</v>
      </c>
      <c r="K17" s="8">
        <v>733019</v>
      </c>
      <c r="L17" s="62">
        <v>-1.2999999999999999E-2</v>
      </c>
      <c r="M17" s="7">
        <v>78</v>
      </c>
      <c r="N17" s="55" t="str">
        <f>VLOOKUP(G17,Kaynak!$R$5:$S$56,2,0)</f>
        <v>Nisan</v>
      </c>
      <c r="O17" s="55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2012Topla</v>
      </c>
      <c r="B18" s="55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6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5" t="str">
        <f>VLOOKUP(G18,Kaynak!$R$5:$S$56,2,0)</f>
        <v>Nisan</v>
      </c>
      <c r="O18" s="55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2012Topla</v>
      </c>
      <c r="B19" s="55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9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5" t="str">
        <f>VLOOKUP(G19,Kaynak!$R$5:$S$56,2,0)</f>
        <v>Nisan</v>
      </c>
      <c r="O19" s="55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2012Topla</v>
      </c>
      <c r="B20" s="55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6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5" t="str">
        <f>VLOOKUP(G20,Kaynak!$R$5:$S$56,2,0)</f>
        <v>Nisan</v>
      </c>
      <c r="O20" s="55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2012Topla</v>
      </c>
      <c r="B21" s="55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59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5" t="str">
        <f>VLOOKUP(G21,Kaynak!$R$5:$S$56,2,0)</f>
        <v>Mayıs</v>
      </c>
      <c r="O21" s="55" t="str">
        <f>VLOOKUP(Rapor!$T$5&amp;Data!G21,Kaynak!$A$5:$L$9578,12,0)</f>
        <v>Mayıs</v>
      </c>
    </row>
    <row r="22" spans="1:15" x14ac:dyDescent="0.25">
      <c r="A22" t="str">
        <f>E22&amp;IF(MAX(Rapor!$B$12:$B$16)&gt;=G22,"Topla","")</f>
        <v>2012Topla</v>
      </c>
      <c r="B22" s="55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6">
        <v>19</v>
      </c>
      <c r="H22" t="s">
        <v>56</v>
      </c>
      <c r="I22" s="4">
        <v>429029</v>
      </c>
      <c r="J22" s="58">
        <v>0.51500000000000001</v>
      </c>
      <c r="K22" s="4">
        <v>539086</v>
      </c>
      <c r="L22" s="58">
        <v>0.26900000000000002</v>
      </c>
      <c r="M22" s="3">
        <v>95</v>
      </c>
      <c r="N22" s="55" t="str">
        <f>VLOOKUP(G22,Kaynak!$R$5:$S$56,2,0)</f>
        <v>Mayıs</v>
      </c>
      <c r="O22" s="55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2012Topla</v>
      </c>
      <c r="B23" s="55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9">
        <v>20</v>
      </c>
      <c r="H23" t="s">
        <v>56</v>
      </c>
      <c r="I23" s="8">
        <v>304081</v>
      </c>
      <c r="J23" s="62">
        <v>-0.29099999999999998</v>
      </c>
      <c r="K23" s="8">
        <v>401220</v>
      </c>
      <c r="L23" s="62">
        <v>-0.25600000000000001</v>
      </c>
      <c r="M23" s="7">
        <v>83</v>
      </c>
      <c r="N23" s="55" t="str">
        <f>VLOOKUP(G23,Kaynak!$R$5:$S$56,2,0)</f>
        <v>Mayıs</v>
      </c>
      <c r="O23" s="55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2012Topla</v>
      </c>
      <c r="B24" s="55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6">
        <v>21</v>
      </c>
      <c r="H24" t="s">
        <v>56</v>
      </c>
      <c r="I24" s="4">
        <v>345450</v>
      </c>
      <c r="J24" s="58">
        <v>0.13600000000000001</v>
      </c>
      <c r="K24" s="4">
        <v>443603</v>
      </c>
      <c r="L24" s="58">
        <v>0.106</v>
      </c>
      <c r="M24" s="3">
        <v>92</v>
      </c>
      <c r="N24" s="55" t="str">
        <f>VLOOKUP(G24,Kaynak!$R$5:$S$56,2,0)</f>
        <v>Mayıs</v>
      </c>
      <c r="O24" s="55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2012Topla</v>
      </c>
      <c r="B25" s="55" t="str">
        <f t="shared" si="0"/>
        <v>2012Mayıs</v>
      </c>
      <c r="D25" t="str">
        <f t="shared" si="1"/>
        <v>201222</v>
      </c>
      <c r="E25">
        <v>2012</v>
      </c>
      <c r="F25" t="s">
        <v>53</v>
      </c>
      <c r="G25" s="59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5" t="str">
        <f>VLOOKUP(G25,Kaynak!$R$5:$S$56,2,0)</f>
        <v>Haziran</v>
      </c>
      <c r="O25" s="55" t="str">
        <f>VLOOKUP(Rapor!$T$5&amp;Data!G25,Kaynak!$A$5:$L$9578,12,0)</f>
        <v>Mayıs</v>
      </c>
    </row>
    <row r="26" spans="1:15" x14ac:dyDescent="0.25">
      <c r="A26" t="str">
        <f>E26&amp;IF(MAX(Rapor!$B$12:$B$16)&gt;=G26,"Topla","")</f>
        <v>2012Topla</v>
      </c>
      <c r="B26" s="55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6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5" t="str">
        <f>VLOOKUP(G26,Kaynak!$R$5:$S$56,2,0)</f>
        <v>Haziran</v>
      </c>
      <c r="O26" s="55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2012Topla</v>
      </c>
      <c r="B27" s="55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9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5" t="str">
        <f>VLOOKUP(G27,Kaynak!$R$5:$S$56,2,0)</f>
        <v>Haziran</v>
      </c>
      <c r="O27" s="55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2012Topla</v>
      </c>
      <c r="B28" s="55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6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5" t="str">
        <f>VLOOKUP(G28,Kaynak!$R$5:$S$56,2,0)</f>
        <v>Haziran</v>
      </c>
      <c r="O28" s="55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2012Topla</v>
      </c>
      <c r="B29" s="55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9">
        <v>26</v>
      </c>
      <c r="H29" t="s">
        <v>48</v>
      </c>
      <c r="I29" s="8">
        <v>277217</v>
      </c>
      <c r="J29" s="62">
        <v>-0.13300000000000001</v>
      </c>
      <c r="K29" s="8">
        <v>354969</v>
      </c>
      <c r="L29" s="62">
        <v>-8.2000000000000003E-2</v>
      </c>
      <c r="M29" s="7">
        <v>110</v>
      </c>
      <c r="N29" s="55" t="str">
        <f>VLOOKUP(G29,Kaynak!$R$5:$S$56,2,0)</f>
        <v>Haziran</v>
      </c>
      <c r="O29" s="55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2012Topla</v>
      </c>
      <c r="B30" s="55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6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5" t="str">
        <f>VLOOKUP(G30,Kaynak!$R$5:$S$56,2,0)</f>
        <v>Temmuz</v>
      </c>
      <c r="O30" s="55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2012Topla</v>
      </c>
      <c r="B31" s="55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9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5" t="str">
        <f>VLOOKUP(G31,Kaynak!$R$5:$S$56,2,0)</f>
        <v>Temmuz</v>
      </c>
      <c r="O31" s="55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2012Topla</v>
      </c>
      <c r="B32" s="55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6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5" t="str">
        <f>VLOOKUP(G32,Kaynak!$R$5:$S$56,2,0)</f>
        <v>Temmuz</v>
      </c>
      <c r="O32" s="55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2012Topla</v>
      </c>
      <c r="B33" s="55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9">
        <v>30</v>
      </c>
      <c r="H33" t="s">
        <v>43</v>
      </c>
      <c r="I33" s="8">
        <v>350044</v>
      </c>
      <c r="J33" s="62">
        <v>-0.29799999999999999</v>
      </c>
      <c r="K33" s="8">
        <v>423530</v>
      </c>
      <c r="L33" s="62">
        <v>-0.27500000000000002</v>
      </c>
      <c r="M33" s="7">
        <v>114</v>
      </c>
      <c r="N33" s="55" t="str">
        <f>VLOOKUP(G33,Kaynak!$R$5:$S$56,2,0)</f>
        <v>Temmuz</v>
      </c>
      <c r="O33" s="55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2012Topla</v>
      </c>
      <c r="B34" s="55" t="str">
        <f t="shared" si="0"/>
        <v>2012Temmuz</v>
      </c>
      <c r="D34" t="str">
        <f t="shared" si="1"/>
        <v>201231</v>
      </c>
      <c r="E34">
        <v>2012</v>
      </c>
      <c r="F34" t="s">
        <v>41</v>
      </c>
      <c r="G34" s="56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5" t="str">
        <f>VLOOKUP(G34,Kaynak!$R$5:$S$56,2,0)</f>
        <v>Ağustos</v>
      </c>
      <c r="O34" s="55" t="str">
        <f>VLOOKUP(Rapor!$T$5&amp;Data!G34,Kaynak!$A$5:$L$9578,12,0)</f>
        <v>Temmuz</v>
      </c>
    </row>
    <row r="35" spans="1:15" x14ac:dyDescent="0.25">
      <c r="A35" t="str">
        <f>E35&amp;IF(MAX(Rapor!$B$12:$B$16)&gt;=G35,"Topla","")</f>
        <v>2012Topla</v>
      </c>
      <c r="B35" s="55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9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5" t="str">
        <f>VLOOKUP(G35,Kaynak!$R$5:$S$56,2,0)</f>
        <v>Ağustos</v>
      </c>
      <c r="O35" s="55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2012Topla</v>
      </c>
      <c r="B36" s="55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6">
        <v>33</v>
      </c>
      <c r="H36" t="s">
        <v>38</v>
      </c>
      <c r="I36" s="4">
        <v>393228</v>
      </c>
      <c r="J36" s="63">
        <v>-0.14899999999999999</v>
      </c>
      <c r="K36" s="4">
        <v>437746</v>
      </c>
      <c r="L36" s="63">
        <v>-0.14899999999999999</v>
      </c>
      <c r="M36" s="3">
        <v>93</v>
      </c>
      <c r="N36" s="55" t="str">
        <f>VLOOKUP(G36,Kaynak!$R$5:$S$56,2,0)</f>
        <v>Ağustos</v>
      </c>
      <c r="O36" s="55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2012Topla</v>
      </c>
      <c r="B37" s="55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9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5" t="str">
        <f>VLOOKUP(G37,Kaynak!$R$5:$S$56,2,0)</f>
        <v>Ağustos</v>
      </c>
      <c r="O37" s="55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2012Topla</v>
      </c>
      <c r="B38" s="55" t="str">
        <f t="shared" si="0"/>
        <v>2012Ağustos</v>
      </c>
      <c r="D38" t="str">
        <f t="shared" si="1"/>
        <v>201235</v>
      </c>
      <c r="E38">
        <v>2012</v>
      </c>
      <c r="F38" t="s">
        <v>35</v>
      </c>
      <c r="G38" s="56">
        <v>35</v>
      </c>
      <c r="H38" t="s">
        <v>34</v>
      </c>
      <c r="I38" s="4">
        <v>442640</v>
      </c>
      <c r="J38" s="63">
        <v>-0.35399999999999998</v>
      </c>
      <c r="K38" s="4">
        <v>512168</v>
      </c>
      <c r="L38" s="63">
        <v>-0.313</v>
      </c>
      <c r="M38" s="3">
        <v>99</v>
      </c>
      <c r="N38" s="55" t="str">
        <f>VLOOKUP(G38,Kaynak!$R$5:$S$56,2,0)</f>
        <v>Eylül</v>
      </c>
      <c r="O38" s="55" t="str">
        <f>VLOOKUP(Rapor!$T$5&amp;Data!G38,Kaynak!$A$5:$L$9578,12,0)</f>
        <v>Ağustos</v>
      </c>
    </row>
    <row r="39" spans="1:15" x14ac:dyDescent="0.25">
      <c r="A39" t="str">
        <f>E39&amp;IF(MAX(Rapor!$B$12:$B$16)&gt;=G39,"Topla","")</f>
        <v>2012Topla</v>
      </c>
      <c r="B39" s="55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9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5" t="str">
        <f>VLOOKUP(G39,Kaynak!$R$5:$S$56,2,0)</f>
        <v>Eylül</v>
      </c>
      <c r="O39" s="55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2012Topla</v>
      </c>
      <c r="B40" s="55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6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5" t="str">
        <f>VLOOKUP(G40,Kaynak!$R$5:$S$56,2,0)</f>
        <v>Eylül</v>
      </c>
      <c r="O40" s="55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2012Topla</v>
      </c>
      <c r="B41" s="55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9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5" t="str">
        <f>VLOOKUP(G41,Kaynak!$R$5:$S$56,2,0)</f>
        <v>Eylül</v>
      </c>
      <c r="O41" s="55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2012Topla</v>
      </c>
      <c r="B42" s="55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6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5" t="str">
        <f>VLOOKUP(G42,Kaynak!$R$5:$S$56,2,0)</f>
        <v>Eylül</v>
      </c>
      <c r="O42" s="55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2012Topla</v>
      </c>
      <c r="B43" s="55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59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61" t="s">
        <v>8</v>
      </c>
      <c r="M43" s="7">
        <v>86</v>
      </c>
      <c r="N43" s="55" t="str">
        <f>VLOOKUP(G43,Kaynak!$R$5:$S$56,2,0)</f>
        <v>Ekim</v>
      </c>
      <c r="O43" s="55" t="str">
        <f>VLOOKUP(Rapor!$T$5&amp;Data!G43,Kaynak!$A$5:$L$9578,12,0)</f>
        <v>Ekim</v>
      </c>
    </row>
    <row r="44" spans="1:15" x14ac:dyDescent="0.25">
      <c r="A44" t="str">
        <f>E44&amp;IF(MAX(Rapor!$B$12:$B$16)&gt;=G44,"Topla","")</f>
        <v>2012Topla</v>
      </c>
      <c r="B44" s="55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6">
        <v>41</v>
      </c>
      <c r="H44" t="s">
        <v>26</v>
      </c>
      <c r="I44" s="4">
        <v>293341</v>
      </c>
      <c r="J44" s="58">
        <v>1.2999999999999999E-2</v>
      </c>
      <c r="K44" s="4">
        <v>420773</v>
      </c>
      <c r="L44" s="58">
        <v>0.12</v>
      </c>
      <c r="M44" s="3">
        <v>97</v>
      </c>
      <c r="N44" s="55" t="str">
        <f>VLOOKUP(G44,Kaynak!$R$5:$S$56,2,0)</f>
        <v>Ekim</v>
      </c>
      <c r="O44" s="55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2012Topla</v>
      </c>
      <c r="B45" s="55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9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5" t="str">
        <f>VLOOKUP(G45,Kaynak!$R$5:$S$56,2,0)</f>
        <v>Ekim</v>
      </c>
      <c r="O45" s="55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2012Topla</v>
      </c>
      <c r="B46" s="55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6">
        <v>43</v>
      </c>
      <c r="H46" t="s">
        <v>21</v>
      </c>
      <c r="I46" s="4">
        <v>612056</v>
      </c>
      <c r="J46" s="58">
        <v>0.61699999999999999</v>
      </c>
      <c r="K46" s="4">
        <v>676061</v>
      </c>
      <c r="L46" s="58">
        <v>0.42899999999999999</v>
      </c>
      <c r="M46" s="3">
        <v>63</v>
      </c>
      <c r="N46" s="55" t="str">
        <f>VLOOKUP(G46,Kaynak!$R$5:$S$56,2,0)</f>
        <v>Ekim</v>
      </c>
      <c r="O46" s="55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2012Topla</v>
      </c>
      <c r="B47" s="55" t="str">
        <f t="shared" si="0"/>
        <v>2012Ekim</v>
      </c>
      <c r="D47" t="str">
        <f t="shared" si="1"/>
        <v>201244</v>
      </c>
      <c r="E47">
        <v>2012</v>
      </c>
      <c r="F47" t="s">
        <v>20</v>
      </c>
      <c r="G47" s="59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5" t="str">
        <f>VLOOKUP(G47,Kaynak!$R$5:$S$56,2,0)</f>
        <v>Kasım</v>
      </c>
      <c r="O47" s="55" t="str">
        <f>VLOOKUP(Rapor!$T$5&amp;Data!G47,Kaynak!$A$5:$L$9578,12,0)</f>
        <v>Ekim</v>
      </c>
    </row>
    <row r="48" spans="1:15" x14ac:dyDescent="0.25">
      <c r="A48" t="str">
        <f>E48&amp;IF(MAX(Rapor!$B$12:$B$16)&gt;=G48,"Topla","")</f>
        <v>2012Topla</v>
      </c>
      <c r="B48" s="55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6">
        <v>45</v>
      </c>
      <c r="H48" t="s">
        <v>14</v>
      </c>
      <c r="I48" s="4">
        <v>1141055</v>
      </c>
      <c r="J48" s="58">
        <v>0.26100000000000001</v>
      </c>
      <c r="K48" s="4">
        <v>1183862</v>
      </c>
      <c r="L48" s="58">
        <v>0.18</v>
      </c>
      <c r="M48" s="3">
        <v>73</v>
      </c>
      <c r="N48" s="55" t="str">
        <f>VLOOKUP(G48,Kaynak!$R$5:$S$56,2,0)</f>
        <v>Kasım</v>
      </c>
      <c r="O48" s="55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2012Topla</v>
      </c>
      <c r="B49" s="55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9">
        <v>46</v>
      </c>
      <c r="H49" t="s">
        <v>14</v>
      </c>
      <c r="I49" s="8">
        <v>1083264</v>
      </c>
      <c r="J49" s="62">
        <v>-5.0999999999999997E-2</v>
      </c>
      <c r="K49" s="8">
        <v>1159622</v>
      </c>
      <c r="L49" s="62">
        <v>-0.02</v>
      </c>
      <c r="M49" s="7">
        <v>76</v>
      </c>
      <c r="N49" s="55" t="str">
        <f>VLOOKUP(G49,Kaynak!$R$5:$S$56,2,0)</f>
        <v>Kasım</v>
      </c>
      <c r="O49" s="55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2012Topla</v>
      </c>
      <c r="B50" s="55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6">
        <v>47</v>
      </c>
      <c r="H50" t="s">
        <v>16</v>
      </c>
      <c r="I50" s="4">
        <v>1456370</v>
      </c>
      <c r="J50" s="58">
        <v>0.34399999999999997</v>
      </c>
      <c r="K50" s="4">
        <v>1496875</v>
      </c>
      <c r="L50" s="58">
        <v>0.29099999999999998</v>
      </c>
      <c r="M50" s="3">
        <v>66</v>
      </c>
      <c r="N50" s="55" t="str">
        <f>VLOOKUP(G50,Kaynak!$R$5:$S$56,2,0)</f>
        <v>Kasım</v>
      </c>
      <c r="O50" s="55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2012Topla</v>
      </c>
      <c r="B51" s="55" t="str">
        <f t="shared" si="0"/>
        <v>2012Kasım</v>
      </c>
      <c r="D51" t="str">
        <f t="shared" si="1"/>
        <v>201248</v>
      </c>
      <c r="E51">
        <v>2012</v>
      </c>
      <c r="F51" t="s">
        <v>15</v>
      </c>
      <c r="G51" s="59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5" t="str">
        <f>VLOOKUP(G51,Kaynak!$R$5:$S$56,2,0)</f>
        <v>Aralık</v>
      </c>
      <c r="O51" s="55" t="str">
        <f>VLOOKUP(Rapor!$T$5&amp;Data!G51,Kaynak!$A$5:$L$9578,12,0)</f>
        <v>Kasım</v>
      </c>
    </row>
    <row r="52" spans="1:15" x14ac:dyDescent="0.25">
      <c r="A52" t="str">
        <f>E52&amp;IF(MAX(Rapor!$B$12:$B$16)&gt;=G52,"Topla","")</f>
        <v>2012Topla</v>
      </c>
      <c r="B52" s="55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6">
        <v>49</v>
      </c>
      <c r="H52" t="s">
        <v>14</v>
      </c>
      <c r="I52" s="4">
        <v>941865</v>
      </c>
      <c r="J52" s="63">
        <v>-0.26500000000000001</v>
      </c>
      <c r="K52" s="4">
        <v>1019031</v>
      </c>
      <c r="L52" s="63">
        <v>-0.22700000000000001</v>
      </c>
      <c r="M52" s="3">
        <v>72</v>
      </c>
      <c r="N52" s="55" t="str">
        <f>VLOOKUP(G52,Kaynak!$R$5:$S$56,2,0)</f>
        <v>Aralık</v>
      </c>
      <c r="O52" s="55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2012Topla</v>
      </c>
      <c r="B53" s="55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9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5" t="str">
        <f>VLOOKUP(G53,Kaynak!$R$5:$S$56,2,0)</f>
        <v>Aralık</v>
      </c>
      <c r="O53" s="55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2012Topla</v>
      </c>
      <c r="B54" s="55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6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5" t="str">
        <f>VLOOKUP(G54,Kaynak!$R$5:$S$56,2,0)</f>
        <v>Aralık</v>
      </c>
      <c r="O54" s="55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2012Topla</v>
      </c>
      <c r="B55" s="55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9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5" t="str">
        <f>VLOOKUP(G55,Kaynak!$R$5:$S$56,2,0)</f>
        <v>Aralık</v>
      </c>
      <c r="O55" s="55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2012Topla</v>
      </c>
      <c r="B56" s="55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6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5" t="str">
        <f>VLOOKUP(G56,Kaynak!$R$5:$S$56,2,0)</f>
        <v>Aralık</v>
      </c>
      <c r="O56" s="55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5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9">
        <v>1</v>
      </c>
      <c r="H57" t="s">
        <v>159</v>
      </c>
      <c r="I57" s="60">
        <v>1359055</v>
      </c>
      <c r="J57" s="43">
        <v>0.67700000000000005</v>
      </c>
      <c r="K57" s="60">
        <v>1449310</v>
      </c>
      <c r="L57" s="43">
        <v>0.48599999999999999</v>
      </c>
      <c r="M57" s="59">
        <v>69</v>
      </c>
      <c r="N57" s="55" t="str">
        <f>VLOOKUP(G57,Kaynak!$R$5:$S$56,2,0)</f>
        <v>Ocak</v>
      </c>
      <c r="O57" s="55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5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6">
        <v>2</v>
      </c>
      <c r="H58" t="s">
        <v>159</v>
      </c>
      <c r="I58" s="57">
        <v>1394059</v>
      </c>
      <c r="J58" s="58">
        <v>2.5999999999999999E-2</v>
      </c>
      <c r="K58" s="57">
        <v>1474742</v>
      </c>
      <c r="L58" s="58">
        <v>1.7999999999999999E-2</v>
      </c>
      <c r="M58" s="56">
        <v>75</v>
      </c>
      <c r="N58" s="55" t="str">
        <f>VLOOKUP(G58,Kaynak!$R$5:$S$56,2,0)</f>
        <v>Ocak</v>
      </c>
      <c r="O58" s="55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5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9">
        <v>3</v>
      </c>
      <c r="H59" t="s">
        <v>156</v>
      </c>
      <c r="I59" s="60">
        <v>2115139</v>
      </c>
      <c r="J59" s="43">
        <v>0.51700000000000002</v>
      </c>
      <c r="K59" s="60">
        <v>2169493</v>
      </c>
      <c r="L59" s="43">
        <v>0.47099999999999997</v>
      </c>
      <c r="M59" s="59">
        <v>63</v>
      </c>
      <c r="N59" s="55" t="str">
        <f>VLOOKUP(G59,Kaynak!$R$5:$S$56,2,0)</f>
        <v>Ocak</v>
      </c>
      <c r="O59" s="55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5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6">
        <v>4</v>
      </c>
      <c r="H60" t="s">
        <v>156</v>
      </c>
      <c r="I60" s="57">
        <v>1887404</v>
      </c>
      <c r="J60" s="63">
        <v>-0.108</v>
      </c>
      <c r="K60" s="57">
        <v>1955352</v>
      </c>
      <c r="L60" s="63">
        <v>-9.9000000000000005E-2</v>
      </c>
      <c r="M60" s="56">
        <v>70</v>
      </c>
      <c r="N60" s="55" t="str">
        <f>VLOOKUP(G60,Kaynak!$R$5:$S$56,2,0)</f>
        <v>Ocak</v>
      </c>
      <c r="O60" s="55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5" t="str">
        <f t="shared" si="0"/>
        <v>2013Ocak</v>
      </c>
      <c r="D61" t="str">
        <f t="shared" si="1"/>
        <v>20135</v>
      </c>
      <c r="E61">
        <v>2013</v>
      </c>
      <c r="F61" t="s">
        <v>154</v>
      </c>
      <c r="G61" s="59">
        <v>5</v>
      </c>
      <c r="H61" t="s">
        <v>153</v>
      </c>
      <c r="I61" s="60">
        <v>1781241</v>
      </c>
      <c r="J61" s="62">
        <v>-5.6000000000000001E-2</v>
      </c>
      <c r="K61" s="60">
        <v>1837950</v>
      </c>
      <c r="L61" s="62">
        <v>-0.06</v>
      </c>
      <c r="M61" s="59">
        <v>68</v>
      </c>
      <c r="N61" s="55" t="str">
        <f>VLOOKUP(G61,Kaynak!$R$5:$S$56,2,0)</f>
        <v>Şubat</v>
      </c>
      <c r="O61" s="55" t="str">
        <f>VLOOKUP(Rapor!$T$5&amp;Data!G61,Kaynak!$A$5:$L$9578,12,0)</f>
        <v>Ocak</v>
      </c>
    </row>
    <row r="62" spans="1:15" x14ac:dyDescent="0.25">
      <c r="A62" t="str">
        <f>E62&amp;IF(MAX(Rapor!$B$12:$B$16)&gt;=G62,"Topla","")</f>
        <v>2013Topla</v>
      </c>
      <c r="B62" s="55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6">
        <v>6</v>
      </c>
      <c r="H62" t="s">
        <v>153</v>
      </c>
      <c r="I62" s="57">
        <v>1339443</v>
      </c>
      <c r="J62" s="63">
        <v>-0.248</v>
      </c>
      <c r="K62" s="57">
        <v>1457062</v>
      </c>
      <c r="L62" s="63">
        <v>-0.20699999999999999</v>
      </c>
      <c r="M62" s="56">
        <v>61</v>
      </c>
      <c r="N62" s="55" t="str">
        <f>VLOOKUP(G62,Kaynak!$R$5:$S$56,2,0)</f>
        <v>Şubat</v>
      </c>
      <c r="O62" s="55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5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9">
        <v>7</v>
      </c>
      <c r="H63" t="s">
        <v>151</v>
      </c>
      <c r="I63" s="60">
        <v>1303968</v>
      </c>
      <c r="J63" s="62">
        <v>-2.5999999999999999E-2</v>
      </c>
      <c r="K63" s="60">
        <v>1374390</v>
      </c>
      <c r="L63" s="62">
        <v>-5.7000000000000002E-2</v>
      </c>
      <c r="M63" s="59">
        <v>56</v>
      </c>
      <c r="N63" s="55" t="str">
        <f>VLOOKUP(G63,Kaynak!$R$5:$S$56,2,0)</f>
        <v>Şubat</v>
      </c>
      <c r="O63" s="55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5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6">
        <v>8</v>
      </c>
      <c r="H64" t="s">
        <v>147</v>
      </c>
      <c r="I64" s="57">
        <v>1521845</v>
      </c>
      <c r="J64" s="58">
        <v>0.16700000000000001</v>
      </c>
      <c r="K64" s="57">
        <v>1569684</v>
      </c>
      <c r="L64" s="58">
        <v>0.14199999999999999</v>
      </c>
      <c r="M64" s="56">
        <v>53</v>
      </c>
      <c r="N64" s="55" t="str">
        <f>VLOOKUP(G64,Kaynak!$R$5:$S$56,2,0)</f>
        <v>Şubat</v>
      </c>
      <c r="O64" s="55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5" t="str">
        <f t="shared" si="0"/>
        <v>2013Şubat</v>
      </c>
      <c r="D65" t="str">
        <f t="shared" si="1"/>
        <v>20139</v>
      </c>
      <c r="E65">
        <v>2013</v>
      </c>
      <c r="F65" t="s">
        <v>148</v>
      </c>
      <c r="G65" s="59">
        <v>9</v>
      </c>
      <c r="H65" t="s">
        <v>147</v>
      </c>
      <c r="I65" s="60">
        <v>1001539</v>
      </c>
      <c r="J65" s="62">
        <v>-0.34200000000000003</v>
      </c>
      <c r="K65" s="60">
        <v>1113505</v>
      </c>
      <c r="L65" s="62">
        <v>-0.29099999999999998</v>
      </c>
      <c r="M65" s="59">
        <v>58</v>
      </c>
      <c r="N65" s="55" t="str">
        <f>VLOOKUP(G65,Kaynak!$R$5:$S$56,2,0)</f>
        <v>Mart</v>
      </c>
      <c r="O65" s="55" t="str">
        <f>VLOOKUP(Rapor!$T$5&amp;Data!G65,Kaynak!$A$5:$L$9578,12,0)</f>
        <v>Şubat</v>
      </c>
    </row>
    <row r="66" spans="1:15" x14ac:dyDescent="0.25">
      <c r="A66" t="str">
        <f>E66&amp;IF(MAX(Rapor!$B$12:$B$16)&gt;=G66,"Topla","")</f>
        <v>2013Topla</v>
      </c>
      <c r="B66" s="55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6">
        <v>10</v>
      </c>
      <c r="H66" t="s">
        <v>147</v>
      </c>
      <c r="I66" s="57">
        <v>703236</v>
      </c>
      <c r="J66" s="63">
        <v>-0.29799999999999999</v>
      </c>
      <c r="K66" s="57">
        <v>823358</v>
      </c>
      <c r="L66" s="63">
        <v>-0.26100000000000001</v>
      </c>
      <c r="M66" s="56">
        <v>70</v>
      </c>
      <c r="N66" s="55" t="str">
        <f>VLOOKUP(G66,Kaynak!$R$5:$S$56,2,0)</f>
        <v>Mart</v>
      </c>
      <c r="O66" s="55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5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9">
        <v>11</v>
      </c>
      <c r="H67" t="s">
        <v>144</v>
      </c>
      <c r="I67" s="60">
        <v>883894</v>
      </c>
      <c r="J67" s="43">
        <v>0.25700000000000001</v>
      </c>
      <c r="K67" s="60">
        <v>993966</v>
      </c>
      <c r="L67" s="43">
        <v>0.20699999999999999</v>
      </c>
      <c r="M67" s="59">
        <v>75</v>
      </c>
      <c r="N67" s="55" t="str">
        <f>VLOOKUP(G67,Kaynak!$R$5:$S$56,2,0)</f>
        <v>Mart</v>
      </c>
      <c r="O67" s="55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5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6">
        <v>12</v>
      </c>
      <c r="H68" t="s">
        <v>144</v>
      </c>
      <c r="I68" s="57">
        <v>816233</v>
      </c>
      <c r="J68" s="63">
        <v>-7.6999999999999999E-2</v>
      </c>
      <c r="K68" s="57">
        <v>902233</v>
      </c>
      <c r="L68" s="63">
        <v>-9.1999999999999998E-2</v>
      </c>
      <c r="M68" s="56">
        <v>79</v>
      </c>
      <c r="N68" s="55" t="str">
        <f>VLOOKUP(G68,Kaynak!$R$5:$S$56,2,0)</f>
        <v>Mart</v>
      </c>
      <c r="O68" s="55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5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9">
        <v>13</v>
      </c>
      <c r="H69" t="s">
        <v>138</v>
      </c>
      <c r="I69" s="60">
        <v>975220</v>
      </c>
      <c r="J69" s="43">
        <v>0.19500000000000001</v>
      </c>
      <c r="K69" s="60">
        <v>1049343</v>
      </c>
      <c r="L69" s="43">
        <v>0.16300000000000001</v>
      </c>
      <c r="M69" s="59">
        <v>75</v>
      </c>
      <c r="N69" s="55" t="str">
        <f>VLOOKUP(G69,Kaynak!$R$5:$S$56,2,0)</f>
        <v>Mart</v>
      </c>
      <c r="O69" s="55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2013Topla</v>
      </c>
      <c r="B70" s="55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6">
        <v>14</v>
      </c>
      <c r="H70" t="s">
        <v>138</v>
      </c>
      <c r="I70" s="57">
        <v>995938</v>
      </c>
      <c r="J70" s="58">
        <v>2.1000000000000001E-2</v>
      </c>
      <c r="K70" s="57">
        <v>1094791</v>
      </c>
      <c r="L70" s="58">
        <v>4.2999999999999997E-2</v>
      </c>
      <c r="M70" s="56">
        <v>75</v>
      </c>
      <c r="N70" s="55" t="str">
        <f>VLOOKUP(G70,Kaynak!$R$5:$S$56,2,0)</f>
        <v>Nisan</v>
      </c>
      <c r="O70" s="55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2013Topla</v>
      </c>
      <c r="B71" s="55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9">
        <v>15</v>
      </c>
      <c r="H71" t="s">
        <v>138</v>
      </c>
      <c r="I71" s="60">
        <v>885326</v>
      </c>
      <c r="J71" s="62">
        <v>-0.111</v>
      </c>
      <c r="K71" s="60">
        <v>980124</v>
      </c>
      <c r="L71" s="62">
        <v>-0.105</v>
      </c>
      <c r="M71" s="59">
        <v>81</v>
      </c>
      <c r="N71" s="55" t="str">
        <f>VLOOKUP(G71,Kaynak!$R$5:$S$56,2,0)</f>
        <v>Nisan</v>
      </c>
      <c r="O71" s="55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2013Topla</v>
      </c>
      <c r="B72" s="55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6">
        <v>16</v>
      </c>
      <c r="H72" t="s">
        <v>138</v>
      </c>
      <c r="I72" s="57">
        <v>811901</v>
      </c>
      <c r="J72" s="63">
        <v>-8.3000000000000004E-2</v>
      </c>
      <c r="K72" s="57">
        <v>977772</v>
      </c>
      <c r="L72" s="6" t="s">
        <v>8</v>
      </c>
      <c r="M72" s="56">
        <v>85</v>
      </c>
      <c r="N72" s="55" t="str">
        <f>VLOOKUP(G72,Kaynak!$R$5:$S$56,2,0)</f>
        <v>Nisan</v>
      </c>
      <c r="O72" s="55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2013Topla</v>
      </c>
      <c r="B73" s="55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9">
        <v>17</v>
      </c>
      <c r="H73" t="s">
        <v>138</v>
      </c>
      <c r="I73" s="60">
        <v>371796</v>
      </c>
      <c r="J73" s="62">
        <v>-0.54200000000000004</v>
      </c>
      <c r="K73" s="60">
        <v>501012</v>
      </c>
      <c r="L73" s="62">
        <v>-0.48799999999999999</v>
      </c>
      <c r="M73" s="59">
        <v>93</v>
      </c>
      <c r="N73" s="55" t="str">
        <f>VLOOKUP(G73,Kaynak!$R$5:$S$56,2,0)</f>
        <v>Nisan</v>
      </c>
      <c r="O73" s="55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2013Topla</v>
      </c>
      <c r="B74" s="55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6">
        <v>18</v>
      </c>
      <c r="H74" t="s">
        <v>134</v>
      </c>
      <c r="I74" s="57">
        <v>605250</v>
      </c>
      <c r="J74" s="58">
        <v>0.628</v>
      </c>
      <c r="K74" s="57">
        <v>712841</v>
      </c>
      <c r="L74" s="58">
        <v>0.42299999999999999</v>
      </c>
      <c r="M74" s="56">
        <v>108</v>
      </c>
      <c r="N74" s="55" t="str">
        <f>VLOOKUP(G74,Kaynak!$R$5:$S$56,2,0)</f>
        <v>Mayıs</v>
      </c>
      <c r="O74" s="55" t="str">
        <f>VLOOKUP(Rapor!$T$5&amp;Data!G74,Kaynak!$A$5:$L$9578,12,0)</f>
        <v>Mayıs</v>
      </c>
    </row>
    <row r="75" spans="1:15" x14ac:dyDescent="0.25">
      <c r="A75" t="str">
        <f>E75&amp;IF(MAX(Rapor!$B$12:$B$16)&gt;=G75,"Topla","")</f>
        <v>2013Topla</v>
      </c>
      <c r="B75" s="55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9">
        <v>19</v>
      </c>
      <c r="H75" t="s">
        <v>134</v>
      </c>
      <c r="I75" s="60">
        <v>451310</v>
      </c>
      <c r="J75" s="62">
        <v>-0.254</v>
      </c>
      <c r="K75" s="60">
        <v>559606</v>
      </c>
      <c r="L75" s="62">
        <v>-0.215</v>
      </c>
      <c r="M75" s="59">
        <v>93</v>
      </c>
      <c r="N75" s="55" t="str">
        <f>VLOOKUP(G75,Kaynak!$R$5:$S$56,2,0)</f>
        <v>Mayıs</v>
      </c>
      <c r="O75" s="55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2013Topla</v>
      </c>
      <c r="B76" s="55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6">
        <v>20</v>
      </c>
      <c r="H76" t="s">
        <v>134</v>
      </c>
      <c r="I76" s="57">
        <v>390457</v>
      </c>
      <c r="J76" s="63">
        <v>-0.13500000000000001</v>
      </c>
      <c r="K76" s="57">
        <v>509112</v>
      </c>
      <c r="L76" s="63">
        <v>-0.09</v>
      </c>
      <c r="M76" s="56">
        <v>103</v>
      </c>
      <c r="N76" s="55" t="str">
        <f>VLOOKUP(G76,Kaynak!$R$5:$S$56,2,0)</f>
        <v>Mayıs</v>
      </c>
      <c r="O76" s="55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2013Topla</v>
      </c>
      <c r="B77" s="55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9">
        <v>21</v>
      </c>
      <c r="H77" t="s">
        <v>130</v>
      </c>
      <c r="I77" s="60">
        <v>622069</v>
      </c>
      <c r="J77" s="43">
        <v>0.59299999999999997</v>
      </c>
      <c r="K77" s="60">
        <v>698233</v>
      </c>
      <c r="L77" s="43">
        <v>0.371</v>
      </c>
      <c r="M77" s="59">
        <v>110</v>
      </c>
      <c r="N77" s="55" t="str">
        <f>VLOOKUP(G77,Kaynak!$R$5:$S$56,2,0)</f>
        <v>Mayıs</v>
      </c>
      <c r="O77" s="55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2013Topla</v>
      </c>
      <c r="B78" s="55" t="str">
        <f t="shared" si="2"/>
        <v>2013Mayıs</v>
      </c>
      <c r="D78" t="str">
        <f t="shared" si="3"/>
        <v>201322</v>
      </c>
      <c r="E78">
        <v>2013</v>
      </c>
      <c r="F78" t="s">
        <v>131</v>
      </c>
      <c r="G78" s="56">
        <v>22</v>
      </c>
      <c r="H78" t="s">
        <v>130</v>
      </c>
      <c r="I78" s="57">
        <v>561950</v>
      </c>
      <c r="J78" s="63">
        <v>-9.7000000000000003E-2</v>
      </c>
      <c r="K78" s="57">
        <v>621540</v>
      </c>
      <c r="L78" s="63">
        <v>-0.11</v>
      </c>
      <c r="M78" s="56">
        <v>95</v>
      </c>
      <c r="N78" s="55" t="str">
        <f>VLOOKUP(G78,Kaynak!$R$5:$S$56,2,0)</f>
        <v>Haziran</v>
      </c>
      <c r="O78" s="55" t="str">
        <f>VLOOKUP(Rapor!$T$5&amp;Data!G78,Kaynak!$A$5:$L$9578,12,0)</f>
        <v>Mayıs</v>
      </c>
    </row>
    <row r="79" spans="1:15" x14ac:dyDescent="0.25">
      <c r="A79" t="str">
        <f>E79&amp;IF(MAX(Rapor!$B$12:$B$16)&gt;=G79,"Topla","")</f>
        <v>2013Topla</v>
      </c>
      <c r="B79" s="55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9">
        <v>23</v>
      </c>
      <c r="H79" t="s">
        <v>130</v>
      </c>
      <c r="I79" s="60">
        <v>541733</v>
      </c>
      <c r="J79" s="62">
        <v>-3.5999999999999997E-2</v>
      </c>
      <c r="K79" s="60">
        <v>624993</v>
      </c>
      <c r="L79" s="61" t="s">
        <v>8</v>
      </c>
      <c r="M79" s="59">
        <v>102</v>
      </c>
      <c r="N79" s="55" t="str">
        <f>VLOOKUP(G79,Kaynak!$R$5:$S$56,2,0)</f>
        <v>Haziran</v>
      </c>
      <c r="O79" s="55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2013Topla</v>
      </c>
      <c r="B80" s="55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6">
        <v>24</v>
      </c>
      <c r="H80" t="s">
        <v>128</v>
      </c>
      <c r="I80" s="57">
        <v>504352</v>
      </c>
      <c r="J80" s="63">
        <v>-6.9000000000000006E-2</v>
      </c>
      <c r="K80" s="57">
        <v>576993</v>
      </c>
      <c r="L80" s="63">
        <v>-7.6999999999999999E-2</v>
      </c>
      <c r="M80" s="56">
        <v>111</v>
      </c>
      <c r="N80" s="55" t="str">
        <f>VLOOKUP(G80,Kaynak!$R$5:$S$56,2,0)</f>
        <v>Haziran</v>
      </c>
      <c r="O80" s="55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2013Topla</v>
      </c>
      <c r="B81" s="55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9">
        <v>25</v>
      </c>
      <c r="H81" t="s">
        <v>122</v>
      </c>
      <c r="I81" s="60">
        <v>584649</v>
      </c>
      <c r="J81" s="43">
        <v>0.159</v>
      </c>
      <c r="K81" s="60">
        <v>644441</v>
      </c>
      <c r="L81" s="43">
        <v>0.11700000000000001</v>
      </c>
      <c r="M81" s="59">
        <v>114</v>
      </c>
      <c r="N81" s="55" t="str">
        <f>VLOOKUP(G81,Kaynak!$R$5:$S$56,2,0)</f>
        <v>Haziran</v>
      </c>
      <c r="O81" s="55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2013Topla</v>
      </c>
      <c r="B82" s="55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6">
        <v>26</v>
      </c>
      <c r="H82" t="s">
        <v>122</v>
      </c>
      <c r="I82" s="57">
        <v>487583</v>
      </c>
      <c r="J82" s="63">
        <v>-0.16600000000000001</v>
      </c>
      <c r="K82" s="57">
        <v>541847</v>
      </c>
      <c r="L82" s="63">
        <v>-0.159</v>
      </c>
      <c r="M82" s="56">
        <v>104</v>
      </c>
      <c r="N82" s="55" t="str">
        <f>VLOOKUP(G82,Kaynak!$R$5:$S$56,2,0)</f>
        <v>Haziran</v>
      </c>
      <c r="O82" s="55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2013Topla</v>
      </c>
      <c r="B83" s="55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9">
        <v>27</v>
      </c>
      <c r="H83" t="s">
        <v>124</v>
      </c>
      <c r="I83" s="60">
        <v>414114</v>
      </c>
      <c r="J83" s="62">
        <v>-0.151</v>
      </c>
      <c r="K83" s="60">
        <v>463253</v>
      </c>
      <c r="L83" s="62">
        <v>-0.14499999999999999</v>
      </c>
      <c r="M83" s="59">
        <v>107</v>
      </c>
      <c r="N83" s="55" t="str">
        <f>VLOOKUP(G83,Kaynak!$R$5:$S$56,2,0)</f>
        <v>Temmuz</v>
      </c>
      <c r="O83" s="55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2013Topla</v>
      </c>
      <c r="B84" s="55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6">
        <v>28</v>
      </c>
      <c r="H84" t="s">
        <v>122</v>
      </c>
      <c r="I84" s="57">
        <v>327989</v>
      </c>
      <c r="J84" s="63">
        <v>-0.20799999999999999</v>
      </c>
      <c r="K84" s="57">
        <v>389631</v>
      </c>
      <c r="L84" s="63">
        <v>-0.159</v>
      </c>
      <c r="M84" s="56">
        <v>101</v>
      </c>
      <c r="N84" s="55" t="str">
        <f>VLOOKUP(G84,Kaynak!$R$5:$S$56,2,0)</f>
        <v>Temmuz</v>
      </c>
      <c r="O84" s="55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2013Topla</v>
      </c>
      <c r="B85" s="55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9">
        <v>29</v>
      </c>
      <c r="H85" t="s">
        <v>120</v>
      </c>
      <c r="I85" s="60">
        <v>303805</v>
      </c>
      <c r="J85" s="62">
        <v>-7.3999999999999996E-2</v>
      </c>
      <c r="K85" s="60">
        <v>382613</v>
      </c>
      <c r="L85" s="62">
        <v>-1.7999999999999999E-2</v>
      </c>
      <c r="M85" s="59">
        <v>107</v>
      </c>
      <c r="N85" s="55" t="str">
        <f>VLOOKUP(G85,Kaynak!$R$5:$S$56,2,0)</f>
        <v>Temmuz</v>
      </c>
      <c r="O85" s="55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2013Topla</v>
      </c>
      <c r="B86" s="55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6">
        <v>30</v>
      </c>
      <c r="H86" t="s">
        <v>118</v>
      </c>
      <c r="I86" s="57">
        <v>366137</v>
      </c>
      <c r="J86" s="58">
        <v>0.20499999999999999</v>
      </c>
      <c r="K86" s="57">
        <v>453519</v>
      </c>
      <c r="L86" s="58">
        <v>0.185</v>
      </c>
      <c r="M86" s="56">
        <v>110</v>
      </c>
      <c r="N86" s="55" t="str">
        <f>VLOOKUP(G86,Kaynak!$R$5:$S$56,2,0)</f>
        <v>Temmuz</v>
      </c>
      <c r="O86" s="55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2013Topla</v>
      </c>
      <c r="B87" s="55" t="str">
        <f t="shared" si="2"/>
        <v>2013Temmuz</v>
      </c>
      <c r="D87" t="str">
        <f t="shared" si="3"/>
        <v>201331</v>
      </c>
      <c r="E87">
        <v>2013</v>
      </c>
      <c r="F87" t="s">
        <v>116</v>
      </c>
      <c r="G87" s="59">
        <v>31</v>
      </c>
      <c r="H87" t="s">
        <v>114</v>
      </c>
      <c r="I87" s="60">
        <v>602413</v>
      </c>
      <c r="J87" s="43">
        <v>0.64500000000000002</v>
      </c>
      <c r="K87" s="60">
        <v>658283</v>
      </c>
      <c r="L87" s="43">
        <v>0.45200000000000001</v>
      </c>
      <c r="M87" s="59">
        <v>98</v>
      </c>
      <c r="N87" s="55" t="str">
        <f>VLOOKUP(G87,Kaynak!$R$5:$S$56,2,0)</f>
        <v>Ağustos</v>
      </c>
      <c r="O87" s="55" t="str">
        <f>VLOOKUP(Rapor!$T$5&amp;Data!G87,Kaynak!$A$5:$L$9578,12,0)</f>
        <v>Temmuz</v>
      </c>
    </row>
    <row r="88" spans="1:15" x14ac:dyDescent="0.25">
      <c r="A88" t="str">
        <f>E88&amp;IF(MAX(Rapor!$B$12:$B$16)&gt;=G88,"Topla","")</f>
        <v>2013Topla</v>
      </c>
      <c r="B88" s="55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6">
        <v>32</v>
      </c>
      <c r="H88" t="s">
        <v>114</v>
      </c>
      <c r="I88" s="57">
        <v>692740</v>
      </c>
      <c r="J88" s="58">
        <v>0.15</v>
      </c>
      <c r="K88" s="57">
        <v>768297</v>
      </c>
      <c r="L88" s="58">
        <v>0.16700000000000001</v>
      </c>
      <c r="M88" s="56">
        <v>103</v>
      </c>
      <c r="N88" s="55" t="str">
        <f>VLOOKUP(G88,Kaynak!$R$5:$S$56,2,0)</f>
        <v>Ağustos</v>
      </c>
      <c r="O88" s="55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2013Topla</v>
      </c>
      <c r="B89" s="55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9">
        <v>33</v>
      </c>
      <c r="H89" t="s">
        <v>114</v>
      </c>
      <c r="I89" s="60">
        <v>516632</v>
      </c>
      <c r="J89" s="62">
        <v>-0.254</v>
      </c>
      <c r="K89" s="60">
        <v>593865</v>
      </c>
      <c r="L89" s="62">
        <v>-0.22700000000000001</v>
      </c>
      <c r="M89" s="59">
        <v>93</v>
      </c>
      <c r="N89" s="55" t="str">
        <f>VLOOKUP(G89,Kaynak!$R$5:$S$56,2,0)</f>
        <v>Ağustos</v>
      </c>
      <c r="O89" s="55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2013Topla</v>
      </c>
      <c r="B90" s="55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6">
        <v>34</v>
      </c>
      <c r="H90" t="s">
        <v>110</v>
      </c>
      <c r="I90" s="57">
        <v>506762</v>
      </c>
      <c r="J90" s="63">
        <v>-1.9E-2</v>
      </c>
      <c r="K90" s="57">
        <v>601023</v>
      </c>
      <c r="L90" s="58">
        <v>1.2E-2</v>
      </c>
      <c r="M90" s="56">
        <v>104</v>
      </c>
      <c r="N90" s="55" t="str">
        <f>VLOOKUP(G90,Kaynak!$R$5:$S$56,2,0)</f>
        <v>Ağustos</v>
      </c>
      <c r="O90" s="55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2013Topla</v>
      </c>
      <c r="B91" s="55" t="str">
        <f t="shared" si="2"/>
        <v>2013Ağustos</v>
      </c>
      <c r="D91" t="str">
        <f t="shared" si="3"/>
        <v>201335</v>
      </c>
      <c r="E91">
        <v>2013</v>
      </c>
      <c r="F91" t="s">
        <v>111</v>
      </c>
      <c r="G91" s="59">
        <v>35</v>
      </c>
      <c r="H91" t="s">
        <v>110</v>
      </c>
      <c r="I91" s="60">
        <v>455815</v>
      </c>
      <c r="J91" s="62">
        <v>-0.10100000000000001</v>
      </c>
      <c r="K91" s="60">
        <v>565558</v>
      </c>
      <c r="L91" s="62">
        <v>-5.8999999999999997E-2</v>
      </c>
      <c r="M91" s="59">
        <v>107</v>
      </c>
      <c r="N91" s="55" t="str">
        <f>VLOOKUP(G91,Kaynak!$R$5:$S$56,2,0)</f>
        <v>Eylül</v>
      </c>
      <c r="O91" s="55" t="str">
        <f>VLOOKUP(Rapor!$T$5&amp;Data!G91,Kaynak!$A$5:$L$9578,12,0)</f>
        <v>Ağustos</v>
      </c>
    </row>
    <row r="92" spans="1:15" x14ac:dyDescent="0.25">
      <c r="A92" t="str">
        <f>E92&amp;IF(MAX(Rapor!$B$12:$B$16)&gt;=G92,"Topla","")</f>
        <v>2013Topla</v>
      </c>
      <c r="B92" s="55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6">
        <v>36</v>
      </c>
      <c r="H92" t="s">
        <v>110</v>
      </c>
      <c r="I92" s="57">
        <v>356630</v>
      </c>
      <c r="J92" s="63">
        <v>-0.218</v>
      </c>
      <c r="K92" s="57">
        <v>467241</v>
      </c>
      <c r="L92" s="63">
        <v>-0.17399999999999999</v>
      </c>
      <c r="M92" s="56">
        <v>122</v>
      </c>
      <c r="N92" s="55" t="str">
        <f>VLOOKUP(G92,Kaynak!$R$5:$S$56,2,0)</f>
        <v>Eylül</v>
      </c>
      <c r="O92" s="55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2013Topla</v>
      </c>
      <c r="B93" s="55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9">
        <v>37</v>
      </c>
      <c r="H93" t="s">
        <v>107</v>
      </c>
      <c r="I93" s="60">
        <v>300600</v>
      </c>
      <c r="J93" s="62">
        <v>-0.157</v>
      </c>
      <c r="K93" s="60">
        <v>397906</v>
      </c>
      <c r="L93" s="62">
        <v>-0.14799999999999999</v>
      </c>
      <c r="M93" s="59">
        <v>118</v>
      </c>
      <c r="N93" s="55" t="str">
        <f>VLOOKUP(G93,Kaynak!$R$5:$S$56,2,0)</f>
        <v>Eylül</v>
      </c>
      <c r="O93" s="55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2013Topla</v>
      </c>
      <c r="B94" s="55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6">
        <v>38</v>
      </c>
      <c r="H94" t="s">
        <v>107</v>
      </c>
      <c r="I94" s="57">
        <v>236494</v>
      </c>
      <c r="J94" s="63">
        <v>-0.21299999999999999</v>
      </c>
      <c r="K94" s="57">
        <v>353513</v>
      </c>
      <c r="L94" s="63">
        <v>-0.112</v>
      </c>
      <c r="M94" s="56">
        <v>115</v>
      </c>
      <c r="N94" s="55" t="str">
        <f>VLOOKUP(G94,Kaynak!$R$5:$S$56,2,0)</f>
        <v>Eylül</v>
      </c>
      <c r="O94" s="55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2013Topla</v>
      </c>
      <c r="B95" s="55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9">
        <v>39</v>
      </c>
      <c r="H95" t="s">
        <v>105</v>
      </c>
      <c r="I95" s="60">
        <v>252213</v>
      </c>
      <c r="J95" s="43">
        <v>6.6000000000000003E-2</v>
      </c>
      <c r="K95" s="60">
        <v>383480</v>
      </c>
      <c r="L95" s="43">
        <v>8.5000000000000006E-2</v>
      </c>
      <c r="M95" s="59">
        <v>111</v>
      </c>
      <c r="N95" s="55" t="str">
        <f>VLOOKUP(G95,Kaynak!$R$5:$S$56,2,0)</f>
        <v>Eylül</v>
      </c>
      <c r="O95" s="55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2013Topla</v>
      </c>
      <c r="B96" s="55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6">
        <v>40</v>
      </c>
      <c r="H96" t="s">
        <v>101</v>
      </c>
      <c r="I96" s="57">
        <v>483417</v>
      </c>
      <c r="J96" s="58">
        <v>0.91700000000000004</v>
      </c>
      <c r="K96" s="57">
        <v>596551</v>
      </c>
      <c r="L96" s="58">
        <v>0.55600000000000005</v>
      </c>
      <c r="M96" s="56">
        <v>88</v>
      </c>
      <c r="N96" s="55" t="str">
        <f>VLOOKUP(G96,Kaynak!$R$5:$S$56,2,0)</f>
        <v>Ekim</v>
      </c>
      <c r="O96" s="55" t="str">
        <f>VLOOKUP(Rapor!$T$5&amp;Data!G96,Kaynak!$A$5:$L$9578,12,0)</f>
        <v>Ekim</v>
      </c>
    </row>
    <row r="97" spans="1:15" x14ac:dyDescent="0.25">
      <c r="A97" t="str">
        <f>E97&amp;IF(MAX(Rapor!$B$12:$B$16)&gt;=G97,"Topla","")</f>
        <v>2013Topla</v>
      </c>
      <c r="B97" s="55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9">
        <v>41</v>
      </c>
      <c r="H97" t="s">
        <v>101</v>
      </c>
      <c r="I97" s="60">
        <v>734208</v>
      </c>
      <c r="J97" s="43">
        <v>0.51900000000000002</v>
      </c>
      <c r="K97" s="60">
        <v>872731</v>
      </c>
      <c r="L97" s="43">
        <v>0.46300000000000002</v>
      </c>
      <c r="M97" s="59">
        <v>67</v>
      </c>
      <c r="N97" s="55" t="str">
        <f>VLOOKUP(G97,Kaynak!$R$5:$S$56,2,0)</f>
        <v>Ekim</v>
      </c>
      <c r="O97" s="55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2013Topla</v>
      </c>
      <c r="B98" s="55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6">
        <v>42</v>
      </c>
      <c r="H98" t="s">
        <v>101</v>
      </c>
      <c r="I98" s="57">
        <v>548339</v>
      </c>
      <c r="J98" s="63">
        <v>-0.253</v>
      </c>
      <c r="K98" s="57">
        <v>694732</v>
      </c>
      <c r="L98" s="63">
        <v>-0.20399999999999999</v>
      </c>
      <c r="M98" s="56">
        <v>77</v>
      </c>
      <c r="N98" s="55" t="str">
        <f>VLOOKUP(G98,Kaynak!$R$5:$S$56,2,0)</f>
        <v>Ekim</v>
      </c>
      <c r="O98" s="55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2013Topla</v>
      </c>
      <c r="B99" s="55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9">
        <v>43</v>
      </c>
      <c r="H99" t="s">
        <v>98</v>
      </c>
      <c r="I99" s="60">
        <v>872566</v>
      </c>
      <c r="J99" s="43">
        <v>0.59099999999999997</v>
      </c>
      <c r="K99" s="60">
        <v>988209</v>
      </c>
      <c r="L99" s="43">
        <v>0.42199999999999999</v>
      </c>
      <c r="M99" s="59">
        <v>69</v>
      </c>
      <c r="N99" s="55" t="str">
        <f>VLOOKUP(G99,Kaynak!$R$5:$S$56,2,0)</f>
        <v>Ekim</v>
      </c>
      <c r="O99" s="55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2013Topla</v>
      </c>
      <c r="B100" s="55" t="str">
        <f t="shared" si="2"/>
        <v>2013Ekim</v>
      </c>
      <c r="D100" t="str">
        <f t="shared" si="3"/>
        <v>201344</v>
      </c>
      <c r="E100">
        <v>2013</v>
      </c>
      <c r="F100" t="s">
        <v>97</v>
      </c>
      <c r="G100" s="56">
        <v>44</v>
      </c>
      <c r="H100" t="s">
        <v>98</v>
      </c>
      <c r="I100" s="57">
        <v>937173</v>
      </c>
      <c r="J100" s="58">
        <v>7.3999999999999996E-2</v>
      </c>
      <c r="K100" s="57">
        <v>1005526</v>
      </c>
      <c r="L100" s="58">
        <v>1.7999999999999999E-2</v>
      </c>
      <c r="M100" s="56">
        <v>70</v>
      </c>
      <c r="N100" s="55" t="str">
        <f>VLOOKUP(G100,Kaynak!$R$5:$S$56,2,0)</f>
        <v>Kasım</v>
      </c>
      <c r="O100" s="55" t="str">
        <f>VLOOKUP(Rapor!$T$5&amp;Data!G100,Kaynak!$A$5:$L$9578,12,0)</f>
        <v>Ekim</v>
      </c>
    </row>
    <row r="101" spans="1:15" x14ac:dyDescent="0.25">
      <c r="A101" t="str">
        <f>E101&amp;IF(MAX(Rapor!$B$12:$B$16)&gt;=G101,"Topla","")</f>
        <v>2013Topla</v>
      </c>
      <c r="B101" s="55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9">
        <v>45</v>
      </c>
      <c r="H101" t="s">
        <v>96</v>
      </c>
      <c r="I101" s="60">
        <v>1012521</v>
      </c>
      <c r="J101" s="43">
        <v>0.08</v>
      </c>
      <c r="K101" s="60">
        <v>1079911</v>
      </c>
      <c r="L101" s="43">
        <v>7.3999999999999996E-2</v>
      </c>
      <c r="M101" s="59">
        <v>71</v>
      </c>
      <c r="N101" s="55" t="str">
        <f>VLOOKUP(G101,Kaynak!$R$5:$S$56,2,0)</f>
        <v>Kasım</v>
      </c>
      <c r="O101" s="55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2013Topla</v>
      </c>
      <c r="B102" s="55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6">
        <v>46</v>
      </c>
      <c r="H102" t="s">
        <v>94</v>
      </c>
      <c r="I102" s="57">
        <v>1140194</v>
      </c>
      <c r="J102" s="58">
        <v>0.126</v>
      </c>
      <c r="K102" s="57">
        <v>1205326</v>
      </c>
      <c r="L102" s="58">
        <v>0.11600000000000001</v>
      </c>
      <c r="M102" s="56">
        <v>66</v>
      </c>
      <c r="N102" s="55" t="str">
        <f>VLOOKUP(G102,Kaynak!$R$5:$S$56,2,0)</f>
        <v>Kasım</v>
      </c>
      <c r="O102" s="55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2013Topla</v>
      </c>
      <c r="B103" s="55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9">
        <v>47</v>
      </c>
      <c r="H103" t="s">
        <v>91</v>
      </c>
      <c r="I103" s="60">
        <v>1349028</v>
      </c>
      <c r="J103" s="43">
        <v>0.183</v>
      </c>
      <c r="K103" s="60">
        <v>1402599</v>
      </c>
      <c r="L103" s="43">
        <v>0.16400000000000001</v>
      </c>
      <c r="M103" s="59">
        <v>68</v>
      </c>
      <c r="N103" s="55" t="str">
        <f>VLOOKUP(G103,Kaynak!$R$5:$S$56,2,0)</f>
        <v>Kasım</v>
      </c>
      <c r="O103" s="55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2013Topla</v>
      </c>
      <c r="B104" s="55" t="str">
        <f t="shared" si="2"/>
        <v>2013Kasım</v>
      </c>
      <c r="D104" t="str">
        <f t="shared" si="3"/>
        <v>201348</v>
      </c>
      <c r="E104">
        <v>2013</v>
      </c>
      <c r="F104" t="s">
        <v>90</v>
      </c>
      <c r="G104" s="56">
        <v>48</v>
      </c>
      <c r="H104" t="s">
        <v>91</v>
      </c>
      <c r="I104" s="57">
        <v>1220468</v>
      </c>
      <c r="J104" s="63">
        <v>-9.5000000000000001E-2</v>
      </c>
      <c r="K104" s="57">
        <v>1291753</v>
      </c>
      <c r="L104" s="63">
        <v>-7.9000000000000001E-2</v>
      </c>
      <c r="M104" s="56">
        <v>67</v>
      </c>
      <c r="N104" s="55" t="str">
        <f>VLOOKUP(G104,Kaynak!$R$5:$S$56,2,0)</f>
        <v>Aralık</v>
      </c>
      <c r="O104" s="55" t="str">
        <f>VLOOKUP(Rapor!$T$5&amp;Data!G104,Kaynak!$A$5:$L$9578,12,0)</f>
        <v>Kasım</v>
      </c>
    </row>
    <row r="105" spans="1:15" x14ac:dyDescent="0.25">
      <c r="A105" t="str">
        <f>E105&amp;IF(MAX(Rapor!$B$12:$B$16)&gt;=G105,"Topla","")</f>
        <v>2013Topla</v>
      </c>
      <c r="B105" s="55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9">
        <v>49</v>
      </c>
      <c r="H105" t="s">
        <v>86</v>
      </c>
      <c r="I105" s="60">
        <v>1771080</v>
      </c>
      <c r="J105" s="43">
        <v>0.45100000000000001</v>
      </c>
      <c r="K105" s="60">
        <v>1839188</v>
      </c>
      <c r="L105" s="43">
        <v>0.42399999999999999</v>
      </c>
      <c r="M105" s="59">
        <v>64</v>
      </c>
      <c r="N105" s="55" t="str">
        <f>VLOOKUP(G105,Kaynak!$R$5:$S$56,2,0)</f>
        <v>Aralık</v>
      </c>
      <c r="O105" s="55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2013Topla</v>
      </c>
      <c r="B106" s="55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6">
        <v>50</v>
      </c>
      <c r="H106" t="s">
        <v>86</v>
      </c>
      <c r="I106" s="57">
        <v>2166930</v>
      </c>
      <c r="J106" s="58">
        <v>0.224</v>
      </c>
      <c r="K106" s="57">
        <v>2207586</v>
      </c>
      <c r="L106" s="58">
        <v>0.2</v>
      </c>
      <c r="M106" s="56">
        <v>60</v>
      </c>
      <c r="N106" s="55" t="str">
        <f>VLOOKUP(G106,Kaynak!$R$5:$S$56,2,0)</f>
        <v>Aralık</v>
      </c>
      <c r="O106" s="55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2013Topla</v>
      </c>
      <c r="B107" s="55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9">
        <v>51</v>
      </c>
      <c r="H107" t="s">
        <v>86</v>
      </c>
      <c r="I107" s="60">
        <v>1720464</v>
      </c>
      <c r="J107" s="62">
        <v>-0.20599999999999999</v>
      </c>
      <c r="K107" s="60">
        <v>1775564</v>
      </c>
      <c r="L107" s="62">
        <v>-0.19600000000000001</v>
      </c>
      <c r="M107" s="59">
        <v>61</v>
      </c>
      <c r="N107" s="55" t="str">
        <f>VLOOKUP(G107,Kaynak!$R$5:$S$56,2,0)</f>
        <v>Aralık</v>
      </c>
      <c r="O107" s="55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2013Topla</v>
      </c>
      <c r="B108" s="55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6">
        <v>52</v>
      </c>
      <c r="H108" t="s">
        <v>86</v>
      </c>
      <c r="I108" s="57">
        <v>1551834</v>
      </c>
      <c r="J108" s="63">
        <v>-9.8000000000000004E-2</v>
      </c>
      <c r="K108" s="57">
        <v>1644206</v>
      </c>
      <c r="L108" s="63">
        <v>-7.3999999999999996E-2</v>
      </c>
      <c r="M108" s="56">
        <v>52</v>
      </c>
      <c r="N108" s="55" t="str">
        <f>VLOOKUP(G108,Kaynak!$R$5:$S$56,2,0)</f>
        <v>Aralık</v>
      </c>
      <c r="O108" s="55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5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9">
        <v>1</v>
      </c>
      <c r="H109" t="s">
        <v>86</v>
      </c>
      <c r="I109" s="60">
        <v>1268763</v>
      </c>
      <c r="J109" s="62">
        <v>-0.182</v>
      </c>
      <c r="K109" s="60">
        <v>1339968</v>
      </c>
      <c r="L109" s="62">
        <v>-0.185</v>
      </c>
      <c r="M109" s="59">
        <v>54</v>
      </c>
      <c r="N109" s="55" t="str">
        <f>VLOOKUP(G109,Kaynak!$R$5:$S$56,2,0)</f>
        <v>Ocak</v>
      </c>
      <c r="O109" s="55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5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6">
        <v>2</v>
      </c>
      <c r="H110" t="s">
        <v>86</v>
      </c>
      <c r="I110" s="57">
        <v>1201737</v>
      </c>
      <c r="J110" s="63">
        <v>-5.2999999999999999E-2</v>
      </c>
      <c r="K110" s="57">
        <v>1274122</v>
      </c>
      <c r="L110" s="63">
        <v>-4.9000000000000002E-2</v>
      </c>
      <c r="M110" s="56">
        <v>58</v>
      </c>
      <c r="N110" s="55" t="str">
        <f>VLOOKUP(G110,Kaynak!$R$5:$S$56,2,0)</f>
        <v>Ocak</v>
      </c>
      <c r="O110" s="55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5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9">
        <v>3</v>
      </c>
      <c r="H111" t="s">
        <v>86</v>
      </c>
      <c r="I111" s="60">
        <v>1514422</v>
      </c>
      <c r="J111" s="43">
        <v>0.26</v>
      </c>
      <c r="K111" s="60">
        <v>1626839</v>
      </c>
      <c r="L111" s="43">
        <v>0.27700000000000002</v>
      </c>
      <c r="M111" s="59">
        <v>59</v>
      </c>
      <c r="N111" s="55" t="str">
        <f>VLOOKUP(G111,Kaynak!$R$5:$S$56,2,0)</f>
        <v>Ocak</v>
      </c>
      <c r="O111" s="55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5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6">
        <v>4</v>
      </c>
      <c r="H112" t="s">
        <v>86</v>
      </c>
      <c r="I112" s="57">
        <v>1778618</v>
      </c>
      <c r="J112" s="58">
        <v>0.17399999999999999</v>
      </c>
      <c r="K112" s="57">
        <v>1930278</v>
      </c>
      <c r="L112" s="58">
        <v>0.187</v>
      </c>
      <c r="M112" s="56">
        <v>63</v>
      </c>
      <c r="N112" s="55" t="str">
        <f>VLOOKUP(G112,Kaynak!$R$5:$S$56,2,0)</f>
        <v>Ocak</v>
      </c>
      <c r="O112" s="55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5" t="str">
        <f t="shared" si="2"/>
        <v>2014Ocak</v>
      </c>
      <c r="D113" t="str">
        <f t="shared" si="3"/>
        <v>20145</v>
      </c>
      <c r="E113">
        <v>2014</v>
      </c>
      <c r="F113" t="s">
        <v>234</v>
      </c>
      <c r="G113" s="59">
        <v>5</v>
      </c>
      <c r="H113" t="s">
        <v>232</v>
      </c>
      <c r="I113" s="60">
        <v>2667259</v>
      </c>
      <c r="J113" s="43">
        <v>0.5</v>
      </c>
      <c r="K113" s="60">
        <v>2742603</v>
      </c>
      <c r="L113" s="43">
        <v>0.42099999999999999</v>
      </c>
      <c r="M113" s="59">
        <v>62</v>
      </c>
      <c r="N113" s="55" t="str">
        <f>VLOOKUP(G113,Kaynak!$R$5:$S$56,2,0)</f>
        <v>Şubat</v>
      </c>
      <c r="O113" s="55" t="str">
        <f>VLOOKUP(Rapor!$T$5&amp;Data!G113,Kaynak!$A$5:$L$9578,12,0)</f>
        <v>Ocak</v>
      </c>
    </row>
    <row r="114" spans="1:15" x14ac:dyDescent="0.25">
      <c r="A114" t="str">
        <f>E114&amp;IF(MAX(Rapor!$B$12:$B$16)&gt;=G114,"Topla","")</f>
        <v>2014Topla</v>
      </c>
      <c r="B114" s="55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6">
        <v>6</v>
      </c>
      <c r="H114" t="s">
        <v>232</v>
      </c>
      <c r="I114" s="57">
        <v>1759133</v>
      </c>
      <c r="J114" s="63">
        <v>-0.34</v>
      </c>
      <c r="K114" s="57">
        <v>1837858</v>
      </c>
      <c r="L114" s="63">
        <v>-0.33</v>
      </c>
      <c r="M114" s="56">
        <v>62</v>
      </c>
      <c r="N114" s="55" t="str">
        <f>VLOOKUP(G114,Kaynak!$R$5:$S$56,2,0)</f>
        <v>Şubat</v>
      </c>
      <c r="O114" s="55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5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9">
        <v>7</v>
      </c>
      <c r="H115" t="s">
        <v>232</v>
      </c>
      <c r="I115" s="60">
        <v>1434318</v>
      </c>
      <c r="J115" s="62">
        <v>-0.185</v>
      </c>
      <c r="K115" s="60">
        <v>1533304</v>
      </c>
      <c r="L115" s="62">
        <v>-0.16600000000000001</v>
      </c>
      <c r="M115" s="59">
        <v>66</v>
      </c>
      <c r="N115" s="55" t="str">
        <f>VLOOKUP(G115,Kaynak!$R$5:$S$56,2,0)</f>
        <v>Şubat</v>
      </c>
      <c r="O115" s="55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5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6">
        <v>8</v>
      </c>
      <c r="H116" t="s">
        <v>225</v>
      </c>
      <c r="I116" s="57">
        <v>3546268</v>
      </c>
      <c r="J116" s="58">
        <v>1.472</v>
      </c>
      <c r="K116" s="57">
        <v>3598736</v>
      </c>
      <c r="L116" s="58">
        <v>1.347</v>
      </c>
      <c r="M116" s="56">
        <v>51</v>
      </c>
      <c r="N116" s="55" t="str">
        <f>VLOOKUP(G116,Kaynak!$R$5:$S$56,2,0)</f>
        <v>Şubat</v>
      </c>
      <c r="O116" s="55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5" t="str">
        <f t="shared" si="2"/>
        <v>2014Şubat</v>
      </c>
      <c r="D117" t="str">
        <f t="shared" si="3"/>
        <v>20149</v>
      </c>
      <c r="E117">
        <v>2014</v>
      </c>
      <c r="F117" t="s">
        <v>229</v>
      </c>
      <c r="G117" s="59">
        <v>9</v>
      </c>
      <c r="H117" t="s">
        <v>225</v>
      </c>
      <c r="I117" s="60">
        <v>2537001</v>
      </c>
      <c r="J117" s="62">
        <v>-0.28499999999999998</v>
      </c>
      <c r="K117" s="60">
        <v>2608590</v>
      </c>
      <c r="L117" s="62">
        <v>-0.27500000000000002</v>
      </c>
      <c r="M117" s="59">
        <v>58</v>
      </c>
      <c r="N117" s="55" t="str">
        <f>VLOOKUP(G117,Kaynak!$R$5:$S$56,2,0)</f>
        <v>Mart</v>
      </c>
      <c r="O117" s="55" t="str">
        <f>VLOOKUP(Rapor!$T$5&amp;Data!G117,Kaynak!$A$5:$L$9578,12,0)</f>
        <v>Şubat</v>
      </c>
    </row>
    <row r="118" spans="1:15" x14ac:dyDescent="0.25">
      <c r="A118" t="str">
        <f>E118&amp;IF(MAX(Rapor!$B$12:$B$16)&gt;=G118,"Topla","")</f>
        <v>2014Topla</v>
      </c>
      <c r="B118" s="55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6">
        <v>10</v>
      </c>
      <c r="H118" t="s">
        <v>225</v>
      </c>
      <c r="I118" s="57">
        <v>1932023</v>
      </c>
      <c r="J118" s="63">
        <v>-0.23799999999999999</v>
      </c>
      <c r="K118" s="57">
        <v>2023690</v>
      </c>
      <c r="L118" s="63">
        <v>-0.224</v>
      </c>
      <c r="M118" s="56">
        <v>71</v>
      </c>
      <c r="N118" s="55" t="str">
        <f>VLOOKUP(G118,Kaynak!$R$5:$S$56,2,0)</f>
        <v>Mart</v>
      </c>
      <c r="O118" s="55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5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9">
        <v>11</v>
      </c>
      <c r="H119" t="s">
        <v>225</v>
      </c>
      <c r="I119" s="60">
        <v>1354114</v>
      </c>
      <c r="J119" s="62">
        <v>-0.29899999999999999</v>
      </c>
      <c r="K119" s="60">
        <v>1455922</v>
      </c>
      <c r="L119" s="62">
        <v>-0.28100000000000003</v>
      </c>
      <c r="M119" s="59">
        <v>70</v>
      </c>
      <c r="N119" s="55" t="str">
        <f>VLOOKUP(G119,Kaynak!$R$5:$S$56,2,0)</f>
        <v>Mart</v>
      </c>
      <c r="O119" s="55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5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6">
        <v>12</v>
      </c>
      <c r="H120" t="s">
        <v>225</v>
      </c>
      <c r="I120" s="57">
        <v>934164</v>
      </c>
      <c r="J120" s="63">
        <v>-0.31</v>
      </c>
      <c r="K120" s="57">
        <v>1060258</v>
      </c>
      <c r="L120" s="63">
        <v>-0.27200000000000002</v>
      </c>
      <c r="M120" s="56">
        <v>67</v>
      </c>
      <c r="N120" s="55" t="str">
        <f>VLOOKUP(G120,Kaynak!$R$5:$S$56,2,0)</f>
        <v>Mart</v>
      </c>
      <c r="O120" s="55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5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9">
        <v>13</v>
      </c>
      <c r="H121" t="s">
        <v>225</v>
      </c>
      <c r="I121" s="60">
        <v>669275</v>
      </c>
      <c r="J121" s="62">
        <v>-0.28399999999999997</v>
      </c>
      <c r="K121" s="60">
        <v>801720</v>
      </c>
      <c r="L121" s="62">
        <v>-0.24399999999999999</v>
      </c>
      <c r="M121" s="59">
        <v>64</v>
      </c>
      <c r="N121" s="55" t="str">
        <f>VLOOKUP(G121,Kaynak!$R$5:$S$56,2,0)</f>
        <v>Mart</v>
      </c>
      <c r="O121" s="55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2014Topla</v>
      </c>
      <c r="B122" s="55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6">
        <v>14</v>
      </c>
      <c r="H122" t="s">
        <v>221</v>
      </c>
      <c r="I122" s="57">
        <v>966826</v>
      </c>
      <c r="J122" s="58">
        <v>0.44500000000000001</v>
      </c>
      <c r="K122" s="57">
        <v>1085300</v>
      </c>
      <c r="L122" s="58">
        <v>0.35399999999999998</v>
      </c>
      <c r="M122" s="56">
        <v>69</v>
      </c>
      <c r="N122" s="55" t="str">
        <f>VLOOKUP(G122,Kaynak!$R$5:$S$56,2,0)</f>
        <v>Nisan</v>
      </c>
      <c r="O122" s="55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2014Topla</v>
      </c>
      <c r="B123" s="55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9">
        <v>15</v>
      </c>
      <c r="H123" t="s">
        <v>221</v>
      </c>
      <c r="I123" s="60">
        <v>968628</v>
      </c>
      <c r="J123" s="61" t="s">
        <v>8</v>
      </c>
      <c r="K123" s="60">
        <v>1082791</v>
      </c>
      <c r="L123" s="61" t="s">
        <v>8</v>
      </c>
      <c r="M123" s="59">
        <v>71</v>
      </c>
      <c r="N123" s="55" t="str">
        <f>VLOOKUP(G123,Kaynak!$R$5:$S$56,2,0)</f>
        <v>Nisan</v>
      </c>
      <c r="O123" s="55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2014Topla</v>
      </c>
      <c r="B124" s="55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6">
        <v>16</v>
      </c>
      <c r="H124" t="s">
        <v>221</v>
      </c>
      <c r="I124" s="57">
        <v>903907</v>
      </c>
      <c r="J124" s="63">
        <v>-6.7000000000000004E-2</v>
      </c>
      <c r="K124" s="57">
        <v>1057831</v>
      </c>
      <c r="L124" s="63">
        <v>-2.3E-2</v>
      </c>
      <c r="M124" s="56">
        <v>75</v>
      </c>
      <c r="N124" s="55" t="str">
        <f>VLOOKUP(G124,Kaynak!$R$5:$S$56,2,0)</f>
        <v>Nisan</v>
      </c>
      <c r="O124" s="55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2014Topla</v>
      </c>
      <c r="B125" s="55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9">
        <v>17</v>
      </c>
      <c r="H125" t="s">
        <v>217</v>
      </c>
      <c r="I125" s="60">
        <v>905729</v>
      </c>
      <c r="J125" s="61" t="s">
        <v>8</v>
      </c>
      <c r="K125" s="60">
        <v>1023529</v>
      </c>
      <c r="L125" s="62">
        <v>-3.2000000000000001E-2</v>
      </c>
      <c r="M125" s="59">
        <v>70</v>
      </c>
      <c r="N125" s="55" t="str">
        <f>VLOOKUP(G125,Kaynak!$R$5:$S$56,2,0)</f>
        <v>Nisan</v>
      </c>
      <c r="O125" s="55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2014Topla</v>
      </c>
      <c r="B126" s="55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6">
        <v>18</v>
      </c>
      <c r="H126" t="s">
        <v>217</v>
      </c>
      <c r="I126" s="57">
        <v>491854</v>
      </c>
      <c r="J126" s="63">
        <v>-0.45700000000000002</v>
      </c>
      <c r="K126" s="57">
        <v>618584</v>
      </c>
      <c r="L126" s="63">
        <v>-0.39600000000000002</v>
      </c>
      <c r="M126" s="56">
        <v>93</v>
      </c>
      <c r="N126" s="55" t="str">
        <f>VLOOKUP(G126,Kaynak!$R$5:$S$56,2,0)</f>
        <v>Mayıs</v>
      </c>
      <c r="O126" s="55" t="str">
        <f>VLOOKUP(Rapor!$T$5&amp;Data!G126,Kaynak!$A$5:$L$9578,12,0)</f>
        <v>Mayıs</v>
      </c>
    </row>
    <row r="127" spans="1:15" x14ac:dyDescent="0.25">
      <c r="A127" t="str">
        <f>E127&amp;IF(MAX(Rapor!$B$12:$B$16)&gt;=G127,"Topla","")</f>
        <v>2014Topla</v>
      </c>
      <c r="B127" s="55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9">
        <v>19</v>
      </c>
      <c r="H127" t="s">
        <v>217</v>
      </c>
      <c r="I127" s="60">
        <v>399031</v>
      </c>
      <c r="J127" s="62">
        <v>-0.189</v>
      </c>
      <c r="K127" s="60">
        <v>533316</v>
      </c>
      <c r="L127" s="62">
        <v>-0.13800000000000001</v>
      </c>
      <c r="M127" s="59">
        <v>96</v>
      </c>
      <c r="N127" s="55" t="str">
        <f>VLOOKUP(G127,Kaynak!$R$5:$S$56,2,0)</f>
        <v>Mayıs</v>
      </c>
      <c r="O127" s="55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2014Topla</v>
      </c>
      <c r="B128" s="55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6">
        <v>20</v>
      </c>
      <c r="H128" t="s">
        <v>215</v>
      </c>
      <c r="I128" s="57">
        <v>409540</v>
      </c>
      <c r="J128" s="58">
        <v>2.5999999999999999E-2</v>
      </c>
      <c r="K128" s="57">
        <v>514041</v>
      </c>
      <c r="L128" s="63">
        <v>-3.5999999999999997E-2</v>
      </c>
      <c r="M128" s="56">
        <v>92</v>
      </c>
      <c r="N128" s="55" t="str">
        <f>VLOOKUP(G128,Kaynak!$R$5:$S$56,2,0)</f>
        <v>Mayıs</v>
      </c>
      <c r="O128" s="55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2014Topla</v>
      </c>
      <c r="B129" s="55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9">
        <v>21</v>
      </c>
      <c r="H129" t="s">
        <v>212</v>
      </c>
      <c r="I129" s="60">
        <v>436264</v>
      </c>
      <c r="J129" s="43">
        <v>6.5000000000000002E-2</v>
      </c>
      <c r="K129" s="60">
        <v>518940</v>
      </c>
      <c r="L129" s="43">
        <v>0.01</v>
      </c>
      <c r="M129" s="59">
        <v>89</v>
      </c>
      <c r="N129" s="55" t="str">
        <f>VLOOKUP(G129,Kaynak!$R$5:$S$56,2,0)</f>
        <v>Mayıs</v>
      </c>
      <c r="O129" s="55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2014Topla</v>
      </c>
      <c r="B130" s="55" t="str">
        <f t="shared" si="2"/>
        <v>2014Mayıs</v>
      </c>
      <c r="D130" t="str">
        <f t="shared" si="3"/>
        <v>201422</v>
      </c>
      <c r="E130">
        <v>2014</v>
      </c>
      <c r="F130" t="s">
        <v>211</v>
      </c>
      <c r="G130" s="56">
        <v>22</v>
      </c>
      <c r="H130" t="s">
        <v>212</v>
      </c>
      <c r="I130" s="57">
        <v>509515</v>
      </c>
      <c r="J130" s="58">
        <v>0.16800000000000001</v>
      </c>
      <c r="K130" s="57">
        <v>618616</v>
      </c>
      <c r="L130" s="58">
        <v>0.192</v>
      </c>
      <c r="M130" s="56">
        <v>100</v>
      </c>
      <c r="N130" s="55" t="str">
        <f>VLOOKUP(G130,Kaynak!$R$5:$S$56,2,0)</f>
        <v>Haziran</v>
      </c>
      <c r="O130" s="55" t="str">
        <f>VLOOKUP(Rapor!$T$5&amp;Data!G130,Kaynak!$A$5:$L$9578,12,0)</f>
        <v>Mayıs</v>
      </c>
    </row>
    <row r="131" spans="1:15" x14ac:dyDescent="0.25">
      <c r="A131" t="str">
        <f>E131&amp;IF(MAX(Rapor!$B$12:$B$16)&gt;=G131,"Topla","")</f>
        <v>2014Topla</v>
      </c>
      <c r="B131" s="55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9">
        <v>23</v>
      </c>
      <c r="H131" t="s">
        <v>209</v>
      </c>
      <c r="I131" s="60">
        <v>471928</v>
      </c>
      <c r="J131" s="62">
        <v>-7.3999999999999996E-2</v>
      </c>
      <c r="K131" s="60">
        <v>567458</v>
      </c>
      <c r="L131" s="62">
        <v>-8.3000000000000004E-2</v>
      </c>
      <c r="M131" s="59">
        <v>101</v>
      </c>
      <c r="N131" s="55" t="str">
        <f>VLOOKUP(G131,Kaynak!$R$5:$S$56,2,0)</f>
        <v>Haziran</v>
      </c>
      <c r="O131" s="55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2014Topla</v>
      </c>
      <c r="B132" s="55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6">
        <v>24</v>
      </c>
      <c r="H132" t="s">
        <v>209</v>
      </c>
      <c r="I132" s="57">
        <v>437155</v>
      </c>
      <c r="J132" s="63">
        <v>-7.3999999999999996E-2</v>
      </c>
      <c r="K132" s="57">
        <v>512905</v>
      </c>
      <c r="L132" s="63">
        <v>-9.6000000000000002E-2</v>
      </c>
      <c r="M132" s="56">
        <v>100</v>
      </c>
      <c r="N132" s="55" t="str">
        <f>VLOOKUP(G132,Kaynak!$R$5:$S$56,2,0)</f>
        <v>Haziran</v>
      </c>
      <c r="O132" s="55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2014Topla</v>
      </c>
      <c r="B133" s="55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9">
        <v>25</v>
      </c>
      <c r="H133" t="s">
        <v>207</v>
      </c>
      <c r="I133" s="60">
        <v>446360</v>
      </c>
      <c r="J133" s="43">
        <v>2.1000000000000001E-2</v>
      </c>
      <c r="K133" s="60">
        <v>511299</v>
      </c>
      <c r="L133" s="61" t="s">
        <v>8</v>
      </c>
      <c r="M133" s="59">
        <v>102</v>
      </c>
      <c r="N133" s="55" t="str">
        <f>VLOOKUP(G133,Kaynak!$R$5:$S$56,2,0)</f>
        <v>Haziran</v>
      </c>
      <c r="O133" s="55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2014Topla</v>
      </c>
      <c r="B134" s="55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6">
        <v>26</v>
      </c>
      <c r="H134" t="s">
        <v>204</v>
      </c>
      <c r="I134" s="57">
        <v>623212</v>
      </c>
      <c r="J134" s="58">
        <v>0.39600000000000002</v>
      </c>
      <c r="K134" s="57">
        <v>662738</v>
      </c>
      <c r="L134" s="58">
        <v>0.29599999999999999</v>
      </c>
      <c r="M134" s="56">
        <v>90</v>
      </c>
      <c r="N134" s="55" t="str">
        <f>VLOOKUP(G134,Kaynak!$R$5:$S$56,2,0)</f>
        <v>Haziran</v>
      </c>
      <c r="O134" s="55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2014Topla</v>
      </c>
      <c r="B135" s="55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9">
        <v>27</v>
      </c>
      <c r="H135" t="s">
        <v>204</v>
      </c>
      <c r="I135" s="60">
        <v>422073</v>
      </c>
      <c r="J135" s="62">
        <v>-0.32300000000000001</v>
      </c>
      <c r="K135" s="60">
        <v>479447</v>
      </c>
      <c r="L135" s="62">
        <v>-0.27700000000000002</v>
      </c>
      <c r="M135" s="59">
        <v>96</v>
      </c>
      <c r="N135" s="55" t="str">
        <f>VLOOKUP(G135,Kaynak!$R$5:$S$56,2,0)</f>
        <v>Temmuz</v>
      </c>
      <c r="O135" s="55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2014Topla</v>
      </c>
      <c r="B136" s="55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6">
        <v>28</v>
      </c>
      <c r="H136" t="s">
        <v>201</v>
      </c>
      <c r="I136" s="57">
        <v>447293</v>
      </c>
      <c r="J136" s="58">
        <v>0.06</v>
      </c>
      <c r="K136" s="57">
        <v>494410</v>
      </c>
      <c r="L136" s="58">
        <v>3.1E-2</v>
      </c>
      <c r="M136" s="56">
        <v>99</v>
      </c>
      <c r="N136" s="55" t="str">
        <f>VLOOKUP(G136,Kaynak!$R$5:$S$56,2,0)</f>
        <v>Temmuz</v>
      </c>
      <c r="O136" s="55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2014Topla</v>
      </c>
      <c r="B137" s="55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9">
        <v>29</v>
      </c>
      <c r="H137" t="s">
        <v>201</v>
      </c>
      <c r="I137" s="60">
        <v>361169</v>
      </c>
      <c r="J137" s="62">
        <v>-0.193</v>
      </c>
      <c r="K137" s="60">
        <v>421546</v>
      </c>
      <c r="L137" s="62">
        <v>-0.14699999999999999</v>
      </c>
      <c r="M137" s="59">
        <v>122</v>
      </c>
      <c r="N137" s="55" t="str">
        <f>VLOOKUP(G137,Kaynak!$R$5:$S$56,2,0)</f>
        <v>Temmuz</v>
      </c>
      <c r="O137" s="55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2014Topla</v>
      </c>
      <c r="B138" s="55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6">
        <v>30</v>
      </c>
      <c r="H138" t="s">
        <v>199</v>
      </c>
      <c r="I138" s="57">
        <v>553535</v>
      </c>
      <c r="J138" s="58">
        <v>0.53300000000000003</v>
      </c>
      <c r="K138" s="57">
        <v>618592</v>
      </c>
      <c r="L138" s="58">
        <v>0.46700000000000003</v>
      </c>
      <c r="M138" s="56">
        <v>125</v>
      </c>
      <c r="N138" s="55" t="str">
        <f>VLOOKUP(G138,Kaynak!$R$5:$S$56,2,0)</f>
        <v>Temmuz</v>
      </c>
      <c r="O138" s="55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2014Topla</v>
      </c>
      <c r="B139" s="55" t="str">
        <f t="shared" si="4"/>
        <v>2014Temmuz</v>
      </c>
      <c r="D139" t="str">
        <f t="shared" si="5"/>
        <v>201431</v>
      </c>
      <c r="E139">
        <v>2014</v>
      </c>
      <c r="F139" t="s">
        <v>196</v>
      </c>
      <c r="G139" s="59">
        <v>31</v>
      </c>
      <c r="H139" t="s">
        <v>197</v>
      </c>
      <c r="I139" s="60">
        <v>499175</v>
      </c>
      <c r="J139" s="62">
        <v>-9.8000000000000004E-2</v>
      </c>
      <c r="K139" s="60">
        <v>574632</v>
      </c>
      <c r="L139" s="62">
        <v>-7.0999999999999994E-2</v>
      </c>
      <c r="M139" s="59">
        <v>122</v>
      </c>
      <c r="N139" s="55" t="str">
        <f>VLOOKUP(G139,Kaynak!$R$5:$S$56,2,0)</f>
        <v>Ağustos</v>
      </c>
      <c r="O139" s="55" t="str">
        <f>VLOOKUP(Rapor!$T$5&amp;Data!G139,Kaynak!$A$5:$L$9578,12,0)</f>
        <v>Temmuz</v>
      </c>
    </row>
    <row r="140" spans="1:15" x14ac:dyDescent="0.25">
      <c r="A140" t="str">
        <f>E140&amp;IF(MAX(Rapor!$B$12:$B$16)&gt;=G140,"Topla","")</f>
        <v>2014Topla</v>
      </c>
      <c r="B140" s="55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6">
        <v>32</v>
      </c>
      <c r="H140" t="s">
        <v>195</v>
      </c>
      <c r="I140" s="57">
        <v>529942</v>
      </c>
      <c r="J140" s="58">
        <v>6.2E-2</v>
      </c>
      <c r="K140" s="57">
        <v>610135</v>
      </c>
      <c r="L140" s="58">
        <v>6.2E-2</v>
      </c>
      <c r="M140" s="56">
        <v>132</v>
      </c>
      <c r="N140" s="55" t="str">
        <f>VLOOKUP(G140,Kaynak!$R$5:$S$56,2,0)</f>
        <v>Ağustos</v>
      </c>
      <c r="O140" s="55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2014Topla</v>
      </c>
      <c r="B141" s="55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9">
        <v>33</v>
      </c>
      <c r="H141" t="s">
        <v>192</v>
      </c>
      <c r="I141" s="60">
        <v>668348</v>
      </c>
      <c r="J141" s="43">
        <v>0.26100000000000001</v>
      </c>
      <c r="K141" s="60">
        <v>742234</v>
      </c>
      <c r="L141" s="43">
        <v>0.217</v>
      </c>
      <c r="M141" s="59">
        <v>113</v>
      </c>
      <c r="N141" s="55" t="str">
        <f>VLOOKUP(G141,Kaynak!$R$5:$S$56,2,0)</f>
        <v>Ağustos</v>
      </c>
      <c r="O141" s="55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2014Topla</v>
      </c>
      <c r="B142" s="55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6">
        <v>34</v>
      </c>
      <c r="H142" t="s">
        <v>192</v>
      </c>
      <c r="I142" s="57">
        <v>497081</v>
      </c>
      <c r="J142" s="63">
        <v>-0.25600000000000001</v>
      </c>
      <c r="K142" s="57">
        <v>574298</v>
      </c>
      <c r="L142" s="63">
        <v>-0.22600000000000001</v>
      </c>
      <c r="M142" s="56">
        <v>114</v>
      </c>
      <c r="N142" s="55" t="str">
        <f>VLOOKUP(G142,Kaynak!$R$5:$S$56,2,0)</f>
        <v>Ağustos</v>
      </c>
      <c r="O142" s="55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2014Topla</v>
      </c>
      <c r="B143" s="55" t="str">
        <f t="shared" si="4"/>
        <v>2014Ağustos</v>
      </c>
      <c r="D143" t="str">
        <f t="shared" si="5"/>
        <v>201435</v>
      </c>
      <c r="E143">
        <v>2014</v>
      </c>
      <c r="F143" t="s">
        <v>189</v>
      </c>
      <c r="G143" s="59">
        <v>35</v>
      </c>
      <c r="H143" t="s">
        <v>190</v>
      </c>
      <c r="I143" s="60">
        <v>553625</v>
      </c>
      <c r="J143" s="43">
        <v>0.114</v>
      </c>
      <c r="K143" s="60">
        <v>611608</v>
      </c>
      <c r="L143" s="43">
        <v>6.5000000000000002E-2</v>
      </c>
      <c r="M143" s="59">
        <v>96</v>
      </c>
      <c r="N143" s="55" t="str">
        <f>VLOOKUP(G143,Kaynak!$R$5:$S$56,2,0)</f>
        <v>Eylül</v>
      </c>
      <c r="O143" s="55" t="str">
        <f>VLOOKUP(Rapor!$T$5&amp;Data!G143,Kaynak!$A$5:$L$9578,12,0)</f>
        <v>Ağustos</v>
      </c>
    </row>
    <row r="144" spans="1:15" x14ac:dyDescent="0.25">
      <c r="A144" t="str">
        <f>E144&amp;IF(MAX(Rapor!$B$12:$B$16)&gt;=G144,"Topla","")</f>
        <v>2014Topla</v>
      </c>
      <c r="B144" s="55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6">
        <v>36</v>
      </c>
      <c r="H144" t="s">
        <v>188</v>
      </c>
      <c r="I144" s="57">
        <v>588325</v>
      </c>
      <c r="J144" s="58">
        <v>6.3E-2</v>
      </c>
      <c r="K144" s="57">
        <v>647008</v>
      </c>
      <c r="L144" s="58">
        <v>5.8000000000000003E-2</v>
      </c>
      <c r="M144" s="56">
        <v>94</v>
      </c>
      <c r="N144" s="55" t="str">
        <f>VLOOKUP(G144,Kaynak!$R$5:$S$56,2,0)</f>
        <v>Eylül</v>
      </c>
      <c r="O144" s="55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2014Topla</v>
      </c>
      <c r="B145" s="55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9">
        <v>37</v>
      </c>
      <c r="H145" t="s">
        <v>185</v>
      </c>
      <c r="I145" s="60">
        <v>570588</v>
      </c>
      <c r="J145" s="62">
        <v>-0.03</v>
      </c>
      <c r="K145" s="60">
        <v>626900</v>
      </c>
      <c r="L145" s="62">
        <v>-3.1E-2</v>
      </c>
      <c r="M145" s="59">
        <v>89</v>
      </c>
      <c r="N145" s="55" t="str">
        <f>VLOOKUP(G145,Kaynak!$R$5:$S$56,2,0)</f>
        <v>Eylül</v>
      </c>
      <c r="O145" s="55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2014Topla</v>
      </c>
      <c r="B146" s="55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6">
        <v>38</v>
      </c>
      <c r="H146" t="s">
        <v>185</v>
      </c>
      <c r="I146" s="57">
        <v>535217</v>
      </c>
      <c r="J146" s="63">
        <v>-6.2E-2</v>
      </c>
      <c r="K146" s="57">
        <v>598341</v>
      </c>
      <c r="L146" s="63">
        <v>-4.5999999999999999E-2</v>
      </c>
      <c r="M146" s="56">
        <v>89</v>
      </c>
      <c r="N146" s="55" t="str">
        <f>VLOOKUP(G146,Kaynak!$R$5:$S$56,2,0)</f>
        <v>Eylül</v>
      </c>
      <c r="O146" s="55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2014Topla</v>
      </c>
      <c r="B147" s="55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9">
        <v>39</v>
      </c>
      <c r="H147" t="s">
        <v>183</v>
      </c>
      <c r="I147" s="60">
        <v>608147</v>
      </c>
      <c r="J147" s="43">
        <v>0.13600000000000001</v>
      </c>
      <c r="K147" s="60">
        <v>693973</v>
      </c>
      <c r="L147" s="43">
        <v>0.16</v>
      </c>
      <c r="M147" s="59">
        <v>78</v>
      </c>
      <c r="N147" s="55" t="str">
        <f>VLOOKUP(G147,Kaynak!$R$5:$S$56,2,0)</f>
        <v>Eylül</v>
      </c>
      <c r="O147" s="55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2014Topla</v>
      </c>
      <c r="B148" s="55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6">
        <v>40</v>
      </c>
      <c r="H148" t="s">
        <v>180</v>
      </c>
      <c r="I148" s="57">
        <v>1710596</v>
      </c>
      <c r="J148" s="58">
        <v>1.8129999999999999</v>
      </c>
      <c r="K148" s="57">
        <v>1754286</v>
      </c>
      <c r="L148" s="58">
        <v>1.528</v>
      </c>
      <c r="M148" s="56">
        <v>55</v>
      </c>
      <c r="N148" s="55" t="str">
        <f>VLOOKUP(G148,Kaynak!$R$5:$S$56,2,0)</f>
        <v>Ekim</v>
      </c>
      <c r="O148" s="55" t="str">
        <f>VLOOKUP(Rapor!$T$5&amp;Data!G148,Kaynak!$A$5:$L$9578,12,0)</f>
        <v>Ekim</v>
      </c>
    </row>
    <row r="149" spans="1:15" x14ac:dyDescent="0.25">
      <c r="A149" t="str">
        <f>E149&amp;IF(MAX(Rapor!$B$12:$B$16)&gt;=G149,"Topla","")</f>
        <v>2014Topla</v>
      </c>
      <c r="B149" s="55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9">
        <v>41</v>
      </c>
      <c r="H149" t="s">
        <v>180</v>
      </c>
      <c r="I149" s="60">
        <v>894535</v>
      </c>
      <c r="J149" s="62">
        <v>-0.47699999999999998</v>
      </c>
      <c r="K149" s="60">
        <v>947680</v>
      </c>
      <c r="L149" s="62">
        <v>-0.46</v>
      </c>
      <c r="M149" s="59">
        <v>62</v>
      </c>
      <c r="N149" s="55" t="str">
        <f>VLOOKUP(G149,Kaynak!$R$5:$S$56,2,0)</f>
        <v>Ekim</v>
      </c>
      <c r="O149" s="55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2014Topla</v>
      </c>
      <c r="B150" s="55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6">
        <v>42</v>
      </c>
      <c r="H150" t="s">
        <v>177</v>
      </c>
      <c r="I150" s="57">
        <v>1024242</v>
      </c>
      <c r="J150" s="58">
        <v>0.14499999999999999</v>
      </c>
      <c r="K150" s="57">
        <v>1104216</v>
      </c>
      <c r="L150" s="58">
        <v>0.16500000000000001</v>
      </c>
      <c r="M150" s="56">
        <v>64</v>
      </c>
      <c r="N150" s="55" t="str">
        <f>VLOOKUP(G150,Kaynak!$R$5:$S$56,2,0)</f>
        <v>Ekim</v>
      </c>
      <c r="O150" s="55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2014Topla</v>
      </c>
      <c r="B151" s="55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9">
        <v>43</v>
      </c>
      <c r="H151" t="s">
        <v>177</v>
      </c>
      <c r="I151" s="60">
        <v>1631607</v>
      </c>
      <c r="J151" s="43">
        <v>0.59299999999999997</v>
      </c>
      <c r="K151" s="60">
        <v>1805437</v>
      </c>
      <c r="L151" s="43">
        <v>0.63500000000000001</v>
      </c>
      <c r="M151" s="59">
        <v>56</v>
      </c>
      <c r="N151" s="55" t="str">
        <f>VLOOKUP(G151,Kaynak!$R$5:$S$56,2,0)</f>
        <v>Ekim</v>
      </c>
      <c r="O151" s="55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2014Topla</v>
      </c>
      <c r="B152" s="55" t="str">
        <f t="shared" si="4"/>
        <v>2014Ekim</v>
      </c>
      <c r="D152" t="str">
        <f t="shared" si="5"/>
        <v>201444</v>
      </c>
      <c r="E152">
        <v>2014</v>
      </c>
      <c r="F152" t="s">
        <v>175</v>
      </c>
      <c r="G152" s="56">
        <v>44</v>
      </c>
      <c r="H152" t="s">
        <v>174</v>
      </c>
      <c r="I152" s="57">
        <v>1258584</v>
      </c>
      <c r="J152" s="63">
        <v>-0.22900000000000001</v>
      </c>
      <c r="K152" s="57">
        <v>1329440</v>
      </c>
      <c r="L152" s="63">
        <v>-0.26400000000000001</v>
      </c>
      <c r="M152" s="56">
        <v>60</v>
      </c>
      <c r="N152" s="55" t="str">
        <f>VLOOKUP(G152,Kaynak!$R$5:$S$56,2,0)</f>
        <v>Kasım</v>
      </c>
      <c r="O152" s="55" t="str">
        <f>VLOOKUP(Rapor!$T$5&amp;Data!G152,Kaynak!$A$5:$L$9578,12,0)</f>
        <v>Ekim</v>
      </c>
    </row>
    <row r="153" spans="1:15" x14ac:dyDescent="0.25">
      <c r="A153" t="str">
        <f>E153&amp;IF(MAX(Rapor!$B$12:$B$16)&gt;=G153,"Topla","")</f>
        <v>2014Topla</v>
      </c>
      <c r="B153" s="55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9">
        <v>45</v>
      </c>
      <c r="H153" t="s">
        <v>174</v>
      </c>
      <c r="I153" s="60">
        <v>1314609</v>
      </c>
      <c r="J153" s="43">
        <v>4.4999999999999998E-2</v>
      </c>
      <c r="K153" s="60">
        <v>1377157</v>
      </c>
      <c r="L153" s="43">
        <v>3.5999999999999997E-2</v>
      </c>
      <c r="M153" s="59">
        <v>53</v>
      </c>
      <c r="N153" s="55" t="str">
        <f>VLOOKUP(G153,Kaynak!$R$5:$S$56,2,0)</f>
        <v>Kasım</v>
      </c>
      <c r="O153" s="55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2014Topla</v>
      </c>
      <c r="B154" s="55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6">
        <v>46</v>
      </c>
      <c r="H154" t="s">
        <v>171</v>
      </c>
      <c r="I154" s="57">
        <v>1483747</v>
      </c>
      <c r="J154" s="58">
        <v>0.129</v>
      </c>
      <c r="K154" s="57">
        <v>1598880</v>
      </c>
      <c r="L154" s="58">
        <v>0.161</v>
      </c>
      <c r="M154" s="56">
        <v>50</v>
      </c>
      <c r="N154" s="55" t="str">
        <f>VLOOKUP(G154,Kaynak!$R$5:$S$56,2,0)</f>
        <v>Kasım</v>
      </c>
      <c r="O154" s="55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2014Topla</v>
      </c>
      <c r="B155" s="55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9">
        <v>47</v>
      </c>
      <c r="H155" t="s">
        <v>171</v>
      </c>
      <c r="I155" s="60">
        <v>1684182</v>
      </c>
      <c r="J155" s="43">
        <v>0.13500000000000001</v>
      </c>
      <c r="K155" s="60">
        <v>1845089</v>
      </c>
      <c r="L155" s="43">
        <v>0.154</v>
      </c>
      <c r="M155" s="59">
        <v>61</v>
      </c>
      <c r="N155" s="55" t="str">
        <f>VLOOKUP(G155,Kaynak!$R$5:$S$56,2,0)</f>
        <v>Kasım</v>
      </c>
      <c r="O155" s="55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2014Topla</v>
      </c>
      <c r="B156" s="55" t="str">
        <f t="shared" si="4"/>
        <v>2014Kasım</v>
      </c>
      <c r="D156" t="str">
        <f t="shared" si="5"/>
        <v>201448</v>
      </c>
      <c r="E156">
        <v>2014</v>
      </c>
      <c r="F156" t="s">
        <v>168</v>
      </c>
      <c r="G156" s="56">
        <v>48</v>
      </c>
      <c r="H156" t="s">
        <v>169</v>
      </c>
      <c r="I156" s="57">
        <v>1673405</v>
      </c>
      <c r="J156" s="6" t="s">
        <v>8</v>
      </c>
      <c r="K156" s="57">
        <v>1805977</v>
      </c>
      <c r="L156" s="63">
        <v>-2.1000000000000001E-2</v>
      </c>
      <c r="M156" s="56">
        <v>54</v>
      </c>
      <c r="N156" s="55" t="str">
        <f>VLOOKUP(G156,Kaynak!$R$5:$S$56,2,0)</f>
        <v>Aralık</v>
      </c>
      <c r="O156" s="55" t="str">
        <f>VLOOKUP(Rapor!$T$5&amp;Data!G156,Kaynak!$A$5:$L$9578,12,0)</f>
        <v>Kasım</v>
      </c>
    </row>
    <row r="157" spans="1:15" x14ac:dyDescent="0.25">
      <c r="A157" t="str">
        <f>E157&amp;IF(MAX(Rapor!$B$12:$B$16)&gt;=G157,"Topla","")</f>
        <v>2014Topla</v>
      </c>
      <c r="B157" s="55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9">
        <v>49</v>
      </c>
      <c r="H157" t="s">
        <v>166</v>
      </c>
      <c r="I157" s="60">
        <v>1670389</v>
      </c>
      <c r="J157" s="61" t="s">
        <v>8</v>
      </c>
      <c r="K157" s="60">
        <v>1800270</v>
      </c>
      <c r="L157" s="61" t="s">
        <v>8</v>
      </c>
      <c r="M157" s="59">
        <v>54</v>
      </c>
      <c r="N157" s="55" t="str">
        <f>VLOOKUP(G157,Kaynak!$R$5:$S$56,2,0)</f>
        <v>Aralık</v>
      </c>
      <c r="O157" s="55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2014Topla</v>
      </c>
      <c r="B158" s="55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6">
        <v>50</v>
      </c>
      <c r="H158" t="s">
        <v>166</v>
      </c>
      <c r="I158" s="57">
        <v>1392245</v>
      </c>
      <c r="J158" s="63">
        <v>-0.16700000000000001</v>
      </c>
      <c r="K158" s="57">
        <v>1609663</v>
      </c>
      <c r="L158" s="63">
        <v>-0.106</v>
      </c>
      <c r="M158" s="56">
        <v>66</v>
      </c>
      <c r="N158" s="55" t="str">
        <f>VLOOKUP(G158,Kaynak!$R$5:$S$56,2,0)</f>
        <v>Aralık</v>
      </c>
      <c r="O158" s="55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2014Topla</v>
      </c>
      <c r="B159" s="55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9">
        <v>51</v>
      </c>
      <c r="H159" t="s">
        <v>164</v>
      </c>
      <c r="I159" s="60">
        <v>1426921</v>
      </c>
      <c r="J159" s="43">
        <v>2.5000000000000001E-2</v>
      </c>
      <c r="K159" s="60">
        <v>1570126</v>
      </c>
      <c r="L159" s="62">
        <v>-2.5000000000000001E-2</v>
      </c>
      <c r="M159" s="59">
        <v>59</v>
      </c>
      <c r="N159" s="55" t="str">
        <f>VLOOKUP(G159,Kaynak!$R$5:$S$56,2,0)</f>
        <v>Aralık</v>
      </c>
      <c r="O159" s="55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2014Topla</v>
      </c>
      <c r="B160" s="55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6">
        <v>52</v>
      </c>
      <c r="H160" t="s">
        <v>162</v>
      </c>
      <c r="I160" s="57">
        <v>1756297</v>
      </c>
      <c r="J160" s="58">
        <v>0.23100000000000001</v>
      </c>
      <c r="K160" s="57">
        <v>1862677</v>
      </c>
      <c r="L160" s="58">
        <v>0.186</v>
      </c>
      <c r="M160" s="56">
        <v>60</v>
      </c>
      <c r="N160" s="55" t="str">
        <f>VLOOKUP(G160,Kaynak!$R$5:$S$56,2,0)</f>
        <v>Aralık</v>
      </c>
      <c r="O160" s="55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5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9">
        <v>1</v>
      </c>
      <c r="H161" t="s">
        <v>318</v>
      </c>
      <c r="I161" s="60">
        <v>1904688</v>
      </c>
      <c r="J161" s="43">
        <v>8.4000000000000005E-2</v>
      </c>
      <c r="K161" s="60">
        <v>1975042</v>
      </c>
      <c r="L161" s="43">
        <v>0.06</v>
      </c>
      <c r="M161" s="59">
        <v>64</v>
      </c>
      <c r="N161" s="55" t="str">
        <f>VLOOKUP(G161,Kaynak!$R$5:$S$56,2,0)</f>
        <v>Ocak</v>
      </c>
      <c r="O161" s="55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5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6">
        <v>2</v>
      </c>
      <c r="H162" t="s">
        <v>318</v>
      </c>
      <c r="I162" s="57">
        <v>1754496</v>
      </c>
      <c r="J162" s="63">
        <v>-7.9000000000000001E-2</v>
      </c>
      <c r="K162" s="57">
        <v>1830297</v>
      </c>
      <c r="L162" s="63">
        <v>-7.2999999999999995E-2</v>
      </c>
      <c r="M162" s="56">
        <v>61</v>
      </c>
      <c r="N162" s="55" t="str">
        <f>VLOOKUP(G162,Kaynak!$R$5:$S$56,2,0)</f>
        <v>Ocak</v>
      </c>
      <c r="O162" s="55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5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9">
        <v>3</v>
      </c>
      <c r="H163" t="s">
        <v>318</v>
      </c>
      <c r="I163" s="60">
        <v>1794250</v>
      </c>
      <c r="J163" s="43">
        <v>2.3E-2</v>
      </c>
      <c r="K163" s="60">
        <v>1928892</v>
      </c>
      <c r="L163" s="43">
        <v>5.3999999999999999E-2</v>
      </c>
      <c r="M163" s="59">
        <v>59</v>
      </c>
      <c r="N163" s="55" t="str">
        <f>VLOOKUP(G163,Kaynak!$R$5:$S$56,2,0)</f>
        <v>Ocak</v>
      </c>
      <c r="O163" s="55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5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6">
        <v>4</v>
      </c>
      <c r="H164" t="s">
        <v>316</v>
      </c>
      <c r="I164" s="57">
        <v>2318888</v>
      </c>
      <c r="J164" s="58">
        <v>0.29199999999999998</v>
      </c>
      <c r="K164" s="57">
        <v>2461660</v>
      </c>
      <c r="L164" s="58">
        <v>0.27600000000000002</v>
      </c>
      <c r="M164" s="56">
        <v>59</v>
      </c>
      <c r="N164" s="55" t="str">
        <f>VLOOKUP(G164,Kaynak!$R$5:$S$56,2,0)</f>
        <v>Ocak</v>
      </c>
      <c r="O164" s="55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5" t="str">
        <f t="shared" si="4"/>
        <v>2015Ocak</v>
      </c>
      <c r="D165" t="str">
        <f t="shared" si="5"/>
        <v>20155</v>
      </c>
      <c r="E165">
        <v>2015</v>
      </c>
      <c r="F165" t="s">
        <v>313</v>
      </c>
      <c r="G165" s="59">
        <v>5</v>
      </c>
      <c r="H165" t="s">
        <v>314</v>
      </c>
      <c r="I165" s="60">
        <v>2256432</v>
      </c>
      <c r="J165" s="62">
        <v>-2.7E-2</v>
      </c>
      <c r="K165" s="60">
        <v>2436542</v>
      </c>
      <c r="L165" s="62">
        <v>-0.01</v>
      </c>
      <c r="M165" s="59">
        <v>55</v>
      </c>
      <c r="N165" s="55" t="str">
        <f>VLOOKUP(G165,Kaynak!$R$5:$S$56,2,0)</f>
        <v>Şubat</v>
      </c>
      <c r="O165" s="55" t="str">
        <f>VLOOKUP(Rapor!$T$5&amp;Data!G165,Kaynak!$A$5:$L$9578,12,0)</f>
        <v>Ocak</v>
      </c>
    </row>
    <row r="166" spans="1:15" x14ac:dyDescent="0.25">
      <c r="A166" t="str">
        <f>E166&amp;IF(MAX(Rapor!$B$12:$B$16)&gt;=G166,"Topla","")</f>
        <v>2015Topla</v>
      </c>
      <c r="B166" s="55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6">
        <v>6</v>
      </c>
      <c r="H166" t="s">
        <v>312</v>
      </c>
      <c r="I166" s="57">
        <v>1512860</v>
      </c>
      <c r="J166" s="63">
        <v>-0.33</v>
      </c>
      <c r="K166" s="57">
        <v>1672132</v>
      </c>
      <c r="L166" s="63">
        <v>-0.314</v>
      </c>
      <c r="M166" s="56">
        <v>54</v>
      </c>
      <c r="N166" s="55" t="str">
        <f>VLOOKUP(G166,Kaynak!$R$5:$S$56,2,0)</f>
        <v>Şubat</v>
      </c>
      <c r="O166" s="55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5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9">
        <v>7</v>
      </c>
      <c r="H167" t="s">
        <v>310</v>
      </c>
      <c r="I167" s="60">
        <v>1649373</v>
      </c>
      <c r="J167" s="43">
        <v>0.09</v>
      </c>
      <c r="K167" s="60">
        <v>1771173</v>
      </c>
      <c r="L167" s="43">
        <v>5.8999999999999997E-2</v>
      </c>
      <c r="M167" s="59">
        <v>52</v>
      </c>
      <c r="N167" s="55" t="str">
        <f>VLOOKUP(G167,Kaynak!$R$5:$S$56,2,0)</f>
        <v>Şubat</v>
      </c>
      <c r="O167" s="55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5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6">
        <v>8</v>
      </c>
      <c r="H168" t="s">
        <v>308</v>
      </c>
      <c r="I168" s="57">
        <v>1130924</v>
      </c>
      <c r="J168" s="63">
        <v>-0.314</v>
      </c>
      <c r="K168" s="57">
        <v>1287711</v>
      </c>
      <c r="L168" s="63">
        <v>-0.27300000000000002</v>
      </c>
      <c r="M168" s="56">
        <v>62</v>
      </c>
      <c r="N168" s="55" t="str">
        <f>VLOOKUP(G168,Kaynak!$R$5:$S$56,2,0)</f>
        <v>Şubat</v>
      </c>
      <c r="O168" s="55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5" t="str">
        <f t="shared" si="4"/>
        <v>2015Şubat</v>
      </c>
      <c r="D169" t="str">
        <f t="shared" si="5"/>
        <v>20159</v>
      </c>
      <c r="E169">
        <v>2015</v>
      </c>
      <c r="F169" t="s">
        <v>306</v>
      </c>
      <c r="G169" s="59">
        <v>9</v>
      </c>
      <c r="H169" t="s">
        <v>305</v>
      </c>
      <c r="I169" s="60">
        <v>966748</v>
      </c>
      <c r="J169" s="62">
        <v>-0.14499999999999999</v>
      </c>
      <c r="K169" s="60">
        <v>1160311</v>
      </c>
      <c r="L169" s="62">
        <v>-9.9000000000000005E-2</v>
      </c>
      <c r="M169" s="59">
        <v>55</v>
      </c>
      <c r="N169" s="55" t="str">
        <f>VLOOKUP(G169,Kaynak!$R$5:$S$56,2,0)</f>
        <v>Mart</v>
      </c>
      <c r="O169" s="55" t="str">
        <f>VLOOKUP(Rapor!$T$5&amp;Data!G169,Kaynak!$A$5:$L$9578,12,0)</f>
        <v>Şubat</v>
      </c>
    </row>
    <row r="170" spans="1:15" x14ac:dyDescent="0.25">
      <c r="A170" t="str">
        <f>E170&amp;IF(MAX(Rapor!$B$12:$B$16)&gt;=G170,"Topla","")</f>
        <v>2015Topla</v>
      </c>
      <c r="B170" s="55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6">
        <v>10</v>
      </c>
      <c r="H170" t="s">
        <v>305</v>
      </c>
      <c r="I170" s="57">
        <v>734711</v>
      </c>
      <c r="J170" s="63">
        <v>-0.24</v>
      </c>
      <c r="K170" s="57">
        <v>911578</v>
      </c>
      <c r="L170" s="63">
        <v>-0.214</v>
      </c>
      <c r="M170" s="56">
        <v>68</v>
      </c>
      <c r="N170" s="55" t="str">
        <f>VLOOKUP(G170,Kaynak!$R$5:$S$56,2,0)</f>
        <v>Mart</v>
      </c>
      <c r="O170" s="55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5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9">
        <v>11</v>
      </c>
      <c r="H171" t="s">
        <v>303</v>
      </c>
      <c r="I171" s="60">
        <v>1685354</v>
      </c>
      <c r="J171" s="43">
        <v>1.294</v>
      </c>
      <c r="K171" s="60">
        <v>1876464</v>
      </c>
      <c r="L171" s="43">
        <v>1.0580000000000001</v>
      </c>
      <c r="M171" s="59">
        <v>70</v>
      </c>
      <c r="N171" s="55" t="str">
        <f>VLOOKUP(G171,Kaynak!$R$5:$S$56,2,0)</f>
        <v>Mart</v>
      </c>
      <c r="O171" s="55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5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6">
        <v>12</v>
      </c>
      <c r="H172" t="s">
        <v>300</v>
      </c>
      <c r="I172" s="57">
        <v>1703982</v>
      </c>
      <c r="J172" s="58">
        <v>1.0999999999999999E-2</v>
      </c>
      <c r="K172" s="57">
        <v>1818607</v>
      </c>
      <c r="L172" s="63">
        <v>-3.1E-2</v>
      </c>
      <c r="M172" s="56">
        <v>62</v>
      </c>
      <c r="N172" s="55" t="str">
        <f>VLOOKUP(G172,Kaynak!$R$5:$S$56,2,0)</f>
        <v>Mart</v>
      </c>
      <c r="O172" s="55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5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9">
        <v>13</v>
      </c>
      <c r="H173" t="s">
        <v>300</v>
      </c>
      <c r="I173" s="60">
        <v>1416839</v>
      </c>
      <c r="J173" s="62">
        <v>-0.16900000000000001</v>
      </c>
      <c r="K173" s="60">
        <v>1495243</v>
      </c>
      <c r="L173" s="62">
        <v>-0.17799999999999999</v>
      </c>
      <c r="M173" s="59">
        <v>56</v>
      </c>
      <c r="N173" s="55" t="str">
        <f>VLOOKUP(G173,Kaynak!$R$5:$S$56,2,0)</f>
        <v>Mart</v>
      </c>
      <c r="O173" s="55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2015Topla</v>
      </c>
      <c r="B174" s="55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6">
        <v>14</v>
      </c>
      <c r="H174" t="s">
        <v>295</v>
      </c>
      <c r="I174" s="57">
        <v>2195696</v>
      </c>
      <c r="J174" s="58">
        <v>0.55000000000000004</v>
      </c>
      <c r="K174" s="57">
        <v>2273333</v>
      </c>
      <c r="L174" s="58">
        <v>0.52</v>
      </c>
      <c r="M174" s="56">
        <v>65</v>
      </c>
      <c r="N174" s="55" t="str">
        <f>VLOOKUP(G174,Kaynak!$R$5:$S$56,2,0)</f>
        <v>Nisan</v>
      </c>
      <c r="O174" s="55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2015Topla</v>
      </c>
      <c r="B175" s="55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9">
        <v>15</v>
      </c>
      <c r="H175" t="s">
        <v>295</v>
      </c>
      <c r="I175" s="60">
        <v>1341951</v>
      </c>
      <c r="J175" s="62">
        <v>-0.38900000000000001</v>
      </c>
      <c r="K175" s="60">
        <v>1438395</v>
      </c>
      <c r="L175" s="62">
        <v>-0.36699999999999999</v>
      </c>
      <c r="M175" s="59">
        <v>74</v>
      </c>
      <c r="N175" s="55" t="str">
        <f>VLOOKUP(G175,Kaynak!$R$5:$S$56,2,0)</f>
        <v>Nisan</v>
      </c>
      <c r="O175" s="55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2015Topla</v>
      </c>
      <c r="B176" s="55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6">
        <v>16</v>
      </c>
      <c r="H176" t="s">
        <v>295</v>
      </c>
      <c r="I176" s="57">
        <v>1120881</v>
      </c>
      <c r="J176" s="63">
        <v>-0.16500000000000001</v>
      </c>
      <c r="K176" s="57">
        <v>1266317</v>
      </c>
      <c r="L176" s="63">
        <v>-0.12</v>
      </c>
      <c r="M176" s="56">
        <v>64</v>
      </c>
      <c r="N176" s="55" t="str">
        <f>VLOOKUP(G176,Kaynak!$R$5:$S$56,2,0)</f>
        <v>Nisan</v>
      </c>
      <c r="O176" s="55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2015Topla</v>
      </c>
      <c r="B177" s="55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9">
        <v>17</v>
      </c>
      <c r="H177" t="s">
        <v>295</v>
      </c>
      <c r="I177" s="60">
        <v>659252</v>
      </c>
      <c r="J177" s="62">
        <v>-0.41199999999999998</v>
      </c>
      <c r="K177" s="60">
        <v>763270</v>
      </c>
      <c r="L177" s="62">
        <v>-0.39700000000000002</v>
      </c>
      <c r="M177" s="59">
        <v>64</v>
      </c>
      <c r="N177" s="55" t="str">
        <f>VLOOKUP(G177,Kaynak!$R$5:$S$56,2,0)</f>
        <v>Nisan</v>
      </c>
      <c r="O177" s="55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2015Topla</v>
      </c>
      <c r="B178" s="55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6">
        <v>18</v>
      </c>
      <c r="H178" t="s">
        <v>293</v>
      </c>
      <c r="I178" s="57">
        <v>1118760</v>
      </c>
      <c r="J178" s="58">
        <v>0.69699999999999995</v>
      </c>
      <c r="K178" s="57">
        <v>1199186</v>
      </c>
      <c r="L178" s="58">
        <v>0.57099999999999995</v>
      </c>
      <c r="M178" s="56">
        <v>70</v>
      </c>
      <c r="N178" s="55" t="str">
        <f>VLOOKUP(G178,Kaynak!$R$5:$S$56,2,0)</f>
        <v>Mayıs</v>
      </c>
      <c r="O178" s="55" t="str">
        <f>VLOOKUP(Rapor!$T$5&amp;Data!G178,Kaynak!$A$5:$L$9578,12,0)</f>
        <v>Mayıs</v>
      </c>
    </row>
    <row r="179" spans="1:15" x14ac:dyDescent="0.25">
      <c r="A179" t="str">
        <f>E179&amp;IF(MAX(Rapor!$B$12:$B$16)&gt;=G179,"Topla","")</f>
        <v>2015Topla</v>
      </c>
      <c r="B179" s="55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9">
        <v>19</v>
      </c>
      <c r="H179" t="s">
        <v>289</v>
      </c>
      <c r="I179" s="60">
        <v>776310</v>
      </c>
      <c r="J179" s="62">
        <v>-0.30599999999999999</v>
      </c>
      <c r="K179" s="60">
        <v>829352</v>
      </c>
      <c r="L179" s="62">
        <v>-0.308</v>
      </c>
      <c r="M179" s="59">
        <v>70</v>
      </c>
      <c r="N179" s="55" t="str">
        <f>VLOOKUP(G179,Kaynak!$R$5:$S$56,2,0)</f>
        <v>Mayıs</v>
      </c>
      <c r="O179" s="55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2015Topla</v>
      </c>
      <c r="B180" s="55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6">
        <v>20</v>
      </c>
      <c r="H180" t="s">
        <v>289</v>
      </c>
      <c r="I180" s="57">
        <v>724887</v>
      </c>
      <c r="J180" s="63">
        <v>-6.6000000000000003E-2</v>
      </c>
      <c r="K180" s="57">
        <v>780523</v>
      </c>
      <c r="L180" s="63">
        <v>-5.8999999999999997E-2</v>
      </c>
      <c r="M180" s="56">
        <v>74</v>
      </c>
      <c r="N180" s="55" t="str">
        <f>VLOOKUP(G180,Kaynak!$R$5:$S$56,2,0)</f>
        <v>Mayıs</v>
      </c>
      <c r="O180" s="55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2015Topla</v>
      </c>
      <c r="B181" s="55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9">
        <v>21</v>
      </c>
      <c r="H181" t="s">
        <v>289</v>
      </c>
      <c r="I181" s="60">
        <v>524163</v>
      </c>
      <c r="J181" s="62">
        <v>-0.27700000000000002</v>
      </c>
      <c r="K181" s="60">
        <v>574187</v>
      </c>
      <c r="L181" s="62">
        <v>-0.26400000000000001</v>
      </c>
      <c r="M181" s="59">
        <v>75</v>
      </c>
      <c r="N181" s="55" t="str">
        <f>VLOOKUP(G181,Kaynak!$R$5:$S$56,2,0)</f>
        <v>Mayıs</v>
      </c>
      <c r="O181" s="55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2015Topla</v>
      </c>
      <c r="B182" s="55" t="str">
        <f t="shared" si="4"/>
        <v>2015Mayıs</v>
      </c>
      <c r="D182" t="str">
        <f t="shared" si="5"/>
        <v>201522</v>
      </c>
      <c r="E182">
        <v>2015</v>
      </c>
      <c r="F182" t="s">
        <v>287</v>
      </c>
      <c r="G182" s="56">
        <v>22</v>
      </c>
      <c r="H182" t="s">
        <v>286</v>
      </c>
      <c r="I182" s="57">
        <v>587637</v>
      </c>
      <c r="J182" s="58">
        <v>0.121</v>
      </c>
      <c r="K182" s="57">
        <v>661703</v>
      </c>
      <c r="L182" s="58">
        <v>0.152</v>
      </c>
      <c r="M182" s="56">
        <v>69</v>
      </c>
      <c r="N182" s="55" t="str">
        <f>VLOOKUP(G182,Kaynak!$R$5:$S$56,2,0)</f>
        <v>Haziran</v>
      </c>
      <c r="O182" s="55" t="str">
        <f>VLOOKUP(Rapor!$T$5&amp;Data!G182,Kaynak!$A$5:$L$9578,12,0)</f>
        <v>Mayıs</v>
      </c>
    </row>
    <row r="183" spans="1:15" x14ac:dyDescent="0.25">
      <c r="A183" t="str">
        <f>E183&amp;IF(MAX(Rapor!$B$12:$B$16)&gt;=G183,"Topla","")</f>
        <v>2015Topla</v>
      </c>
      <c r="B183" s="55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9">
        <v>23</v>
      </c>
      <c r="H183" t="s">
        <v>286</v>
      </c>
      <c r="I183" s="60">
        <v>510613</v>
      </c>
      <c r="J183" s="62">
        <v>-0.13100000000000001</v>
      </c>
      <c r="K183" s="60">
        <v>627305</v>
      </c>
      <c r="L183" s="62">
        <v>-5.1999999999999998E-2</v>
      </c>
      <c r="M183" s="59">
        <v>81</v>
      </c>
      <c r="N183" s="55" t="str">
        <f>VLOOKUP(G183,Kaynak!$R$5:$S$56,2,0)</f>
        <v>Haziran</v>
      </c>
      <c r="O183" s="55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2015Topla</v>
      </c>
      <c r="B184" s="55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6">
        <v>24</v>
      </c>
      <c r="H184" t="s">
        <v>283</v>
      </c>
      <c r="I184" s="57">
        <v>602734</v>
      </c>
      <c r="J184" s="58">
        <v>0.18</v>
      </c>
      <c r="K184" s="57">
        <v>702103</v>
      </c>
      <c r="L184" s="58">
        <v>0.11899999999999999</v>
      </c>
      <c r="M184" s="56">
        <v>74</v>
      </c>
      <c r="N184" s="55" t="str">
        <f>VLOOKUP(G184,Kaynak!$R$5:$S$56,2,0)</f>
        <v>Haziran</v>
      </c>
      <c r="O184" s="55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2015Topla</v>
      </c>
      <c r="B185" s="55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9">
        <v>25</v>
      </c>
      <c r="H185" t="s">
        <v>283</v>
      </c>
      <c r="I185" s="60">
        <v>468774</v>
      </c>
      <c r="J185" s="62">
        <v>-0.222</v>
      </c>
      <c r="K185" s="60">
        <v>543559</v>
      </c>
      <c r="L185" s="62">
        <v>-0.22600000000000001</v>
      </c>
      <c r="M185" s="59">
        <v>77</v>
      </c>
      <c r="N185" s="55" t="str">
        <f>VLOOKUP(G185,Kaynak!$R$5:$S$56,2,0)</f>
        <v>Haziran</v>
      </c>
      <c r="O185" s="55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2015Topla</v>
      </c>
      <c r="B186" s="55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6">
        <v>26</v>
      </c>
      <c r="H186" t="s">
        <v>280</v>
      </c>
      <c r="I186" s="57">
        <v>511090</v>
      </c>
      <c r="J186" s="58">
        <v>0.09</v>
      </c>
      <c r="K186" s="57">
        <v>569136</v>
      </c>
      <c r="L186" s="58">
        <v>4.7E-2</v>
      </c>
      <c r="M186" s="56">
        <v>78</v>
      </c>
      <c r="N186" s="55" t="str">
        <f>VLOOKUP(G186,Kaynak!$R$5:$S$56,2,0)</f>
        <v>Haziran</v>
      </c>
      <c r="O186" s="55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2015Topla</v>
      </c>
      <c r="B187" s="55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9">
        <v>27</v>
      </c>
      <c r="H187" t="s">
        <v>280</v>
      </c>
      <c r="I187" s="60">
        <v>366695</v>
      </c>
      <c r="J187" s="62">
        <v>-0.28299999999999997</v>
      </c>
      <c r="K187" s="60">
        <v>426103</v>
      </c>
      <c r="L187" s="62">
        <v>-0.251</v>
      </c>
      <c r="M187" s="59">
        <v>77</v>
      </c>
      <c r="N187" s="55" t="str">
        <f>VLOOKUP(G187,Kaynak!$R$5:$S$56,2,0)</f>
        <v>Temmuz</v>
      </c>
      <c r="O187" s="55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2015Topla</v>
      </c>
      <c r="B188" s="55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6">
        <v>28</v>
      </c>
      <c r="H188" t="s">
        <v>278</v>
      </c>
      <c r="I188" s="57">
        <v>402292</v>
      </c>
      <c r="J188" s="58">
        <v>9.7000000000000003E-2</v>
      </c>
      <c r="K188" s="57">
        <v>447207</v>
      </c>
      <c r="L188" s="58">
        <v>0.05</v>
      </c>
      <c r="M188" s="56">
        <v>86</v>
      </c>
      <c r="N188" s="55" t="str">
        <f>VLOOKUP(G188,Kaynak!$R$5:$S$56,2,0)</f>
        <v>Temmuz</v>
      </c>
      <c r="O188" s="55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2015Topla</v>
      </c>
      <c r="B189" s="55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9">
        <v>29</v>
      </c>
      <c r="H189" t="s">
        <v>275</v>
      </c>
      <c r="I189" s="60">
        <v>572285</v>
      </c>
      <c r="J189" s="43">
        <v>0.42299999999999999</v>
      </c>
      <c r="K189" s="60">
        <v>647630</v>
      </c>
      <c r="L189" s="43">
        <v>0.44800000000000001</v>
      </c>
      <c r="M189" s="59">
        <v>74</v>
      </c>
      <c r="N189" s="55" t="str">
        <f>VLOOKUP(G189,Kaynak!$R$5:$S$56,2,0)</f>
        <v>Temmuz</v>
      </c>
      <c r="O189" s="55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2015Topla</v>
      </c>
      <c r="B190" s="55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6">
        <v>30</v>
      </c>
      <c r="H190" t="s">
        <v>275</v>
      </c>
      <c r="I190" s="57">
        <v>393320</v>
      </c>
      <c r="J190" s="63">
        <v>-0.313</v>
      </c>
      <c r="K190" s="57">
        <v>473507</v>
      </c>
      <c r="L190" s="63">
        <v>-0.26900000000000002</v>
      </c>
      <c r="M190" s="56">
        <v>84</v>
      </c>
      <c r="N190" s="55" t="str">
        <f>VLOOKUP(G190,Kaynak!$R$5:$S$56,2,0)</f>
        <v>Temmuz</v>
      </c>
      <c r="O190" s="55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2015Topla</v>
      </c>
      <c r="B191" s="55" t="str">
        <f t="shared" si="4"/>
        <v>2015Temmuz</v>
      </c>
      <c r="D191" t="str">
        <f t="shared" si="5"/>
        <v>201531</v>
      </c>
      <c r="E191">
        <v>2015</v>
      </c>
      <c r="F191" t="s">
        <v>273</v>
      </c>
      <c r="G191" s="59">
        <v>31</v>
      </c>
      <c r="H191" t="s">
        <v>271</v>
      </c>
      <c r="I191" s="60">
        <v>536261</v>
      </c>
      <c r="J191" s="43">
        <v>0.36299999999999999</v>
      </c>
      <c r="K191" s="60">
        <v>591808</v>
      </c>
      <c r="L191" s="43">
        <v>0.25</v>
      </c>
      <c r="M191" s="59">
        <v>72</v>
      </c>
      <c r="N191" s="55" t="str">
        <f>VLOOKUP(G191,Kaynak!$R$5:$S$56,2,0)</f>
        <v>Ağustos</v>
      </c>
      <c r="O191" s="55" t="str">
        <f>VLOOKUP(Rapor!$T$5&amp;Data!G191,Kaynak!$A$5:$L$9578,12,0)</f>
        <v>Temmuz</v>
      </c>
    </row>
    <row r="192" spans="1:15" x14ac:dyDescent="0.25">
      <c r="A192" t="str">
        <f>E192&amp;IF(MAX(Rapor!$B$12:$B$16)&gt;=G192,"Topla","")</f>
        <v>2015Topla</v>
      </c>
      <c r="B192" s="55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6">
        <v>32</v>
      </c>
      <c r="H192" t="s">
        <v>271</v>
      </c>
      <c r="I192" s="57">
        <v>523321</v>
      </c>
      <c r="J192" s="63">
        <v>-2.4E-2</v>
      </c>
      <c r="K192" s="57">
        <v>592162</v>
      </c>
      <c r="L192" s="6" t="s">
        <v>8</v>
      </c>
      <c r="M192" s="56">
        <v>72</v>
      </c>
      <c r="N192" s="55" t="str">
        <f>VLOOKUP(G192,Kaynak!$R$5:$S$56,2,0)</f>
        <v>Ağustos</v>
      </c>
      <c r="O192" s="55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2015Topla</v>
      </c>
      <c r="B193" s="55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9">
        <v>33</v>
      </c>
      <c r="H193" t="s">
        <v>271</v>
      </c>
      <c r="I193" s="60">
        <v>448849</v>
      </c>
      <c r="J193" s="62">
        <v>-0.14199999999999999</v>
      </c>
      <c r="K193" s="60">
        <v>544594</v>
      </c>
      <c r="L193" s="62">
        <v>-0.08</v>
      </c>
      <c r="M193" s="59">
        <v>85</v>
      </c>
      <c r="N193" s="55" t="str">
        <f>VLOOKUP(G193,Kaynak!$R$5:$S$56,2,0)</f>
        <v>Ağustos</v>
      </c>
      <c r="O193" s="55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2015Topla</v>
      </c>
      <c r="B194" s="55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6">
        <v>34</v>
      </c>
      <c r="H194" t="s">
        <v>269</v>
      </c>
      <c r="I194" s="57">
        <v>497012</v>
      </c>
      <c r="J194" s="58">
        <v>0.107</v>
      </c>
      <c r="K194" s="57">
        <v>574962</v>
      </c>
      <c r="L194" s="58">
        <v>5.6000000000000001E-2</v>
      </c>
      <c r="M194" s="56">
        <v>78</v>
      </c>
      <c r="N194" s="55" t="str">
        <f>VLOOKUP(G194,Kaynak!$R$5:$S$56,2,0)</f>
        <v>Ağustos</v>
      </c>
      <c r="O194" s="55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2015Topla</v>
      </c>
      <c r="B195" s="55" t="str">
        <f t="shared" si="4"/>
        <v>2015Ağustos</v>
      </c>
      <c r="D195" t="str">
        <f t="shared" si="5"/>
        <v>201535</v>
      </c>
      <c r="E195">
        <v>2015</v>
      </c>
      <c r="F195" t="s">
        <v>266</v>
      </c>
      <c r="G195" s="59">
        <v>35</v>
      </c>
      <c r="H195" t="s">
        <v>267</v>
      </c>
      <c r="I195" s="60">
        <v>399844</v>
      </c>
      <c r="J195" s="62">
        <v>-0.19600000000000001</v>
      </c>
      <c r="K195" s="60">
        <v>477480</v>
      </c>
      <c r="L195" s="62">
        <v>-0.17</v>
      </c>
      <c r="M195" s="59">
        <v>73</v>
      </c>
      <c r="N195" s="55" t="str">
        <f>VLOOKUP(G195,Kaynak!$R$5:$S$56,2,0)</f>
        <v>Eylül</v>
      </c>
      <c r="O195" s="55" t="str">
        <f>VLOOKUP(Rapor!$T$5&amp;Data!G195,Kaynak!$A$5:$L$9578,12,0)</f>
        <v>Ağustos</v>
      </c>
    </row>
    <row r="196" spans="1:15" x14ac:dyDescent="0.25">
      <c r="A196" t="str">
        <f>E196&amp;IF(MAX(Rapor!$B$12:$B$16)&gt;=G196,"Topla","")</f>
        <v>2015Topla</v>
      </c>
      <c r="B196" s="55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6">
        <v>36</v>
      </c>
      <c r="H196" t="s">
        <v>264</v>
      </c>
      <c r="I196" s="57">
        <v>662487</v>
      </c>
      <c r="J196" s="58">
        <v>0.65700000000000003</v>
      </c>
      <c r="K196" s="57">
        <v>742348</v>
      </c>
      <c r="L196" s="58">
        <v>0.55500000000000005</v>
      </c>
      <c r="M196" s="56">
        <v>68</v>
      </c>
      <c r="N196" s="55" t="str">
        <f>VLOOKUP(G196,Kaynak!$R$5:$S$56,2,0)</f>
        <v>Eylül</v>
      </c>
      <c r="O196" s="55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2015Topla</v>
      </c>
      <c r="B197" s="55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9">
        <v>37</v>
      </c>
      <c r="H197" t="s">
        <v>264</v>
      </c>
      <c r="I197" s="60">
        <v>650090</v>
      </c>
      <c r="J197" s="62">
        <v>-1.9E-2</v>
      </c>
      <c r="K197" s="60">
        <v>748572</v>
      </c>
      <c r="L197" s="61" t="s">
        <v>8</v>
      </c>
      <c r="M197" s="59">
        <v>61</v>
      </c>
      <c r="N197" s="55" t="str">
        <f>VLOOKUP(G197,Kaynak!$R$5:$S$56,2,0)</f>
        <v>Eylül</v>
      </c>
      <c r="O197" s="55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2015Topla</v>
      </c>
      <c r="B198" s="55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6">
        <v>38</v>
      </c>
      <c r="H198" t="s">
        <v>262</v>
      </c>
      <c r="I198" s="57">
        <v>1002748</v>
      </c>
      <c r="J198" s="58">
        <v>0.54200000000000004</v>
      </c>
      <c r="K198" s="57">
        <v>1067869</v>
      </c>
      <c r="L198" s="58">
        <v>0.42699999999999999</v>
      </c>
      <c r="M198" s="56">
        <v>62</v>
      </c>
      <c r="N198" s="55" t="str">
        <f>VLOOKUP(G198,Kaynak!$R$5:$S$56,2,0)</f>
        <v>Eylül</v>
      </c>
      <c r="O198" s="55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2015Topla</v>
      </c>
      <c r="B199" s="55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9">
        <v>39</v>
      </c>
      <c r="H199" t="s">
        <v>260</v>
      </c>
      <c r="I199" s="60">
        <v>1018693</v>
      </c>
      <c r="J199" s="43">
        <v>1.6E-2</v>
      </c>
      <c r="K199" s="60">
        <v>1080904</v>
      </c>
      <c r="L199" s="43">
        <v>1.2E-2</v>
      </c>
      <c r="M199" s="59">
        <v>53</v>
      </c>
      <c r="N199" s="55" t="str">
        <f>VLOOKUP(G199,Kaynak!$R$5:$S$56,2,0)</f>
        <v>Eylül</v>
      </c>
      <c r="O199" s="55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2015Topla</v>
      </c>
      <c r="B200" s="55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6">
        <v>40</v>
      </c>
      <c r="H200" t="s">
        <v>258</v>
      </c>
      <c r="I200" s="57">
        <v>865727</v>
      </c>
      <c r="J200" s="63">
        <v>-0.15</v>
      </c>
      <c r="K200" s="57">
        <v>968314</v>
      </c>
      <c r="L200" s="63">
        <v>-0.104</v>
      </c>
      <c r="M200" s="56">
        <v>51</v>
      </c>
      <c r="N200" s="55" t="str">
        <f>VLOOKUP(G200,Kaynak!$R$5:$S$56,2,0)</f>
        <v>Ekim</v>
      </c>
      <c r="O200" s="55" t="str">
        <f>VLOOKUP(Rapor!$T$5&amp;Data!G200,Kaynak!$A$5:$L$9578,12,0)</f>
        <v>Ekim</v>
      </c>
    </row>
    <row r="201" spans="1:15" x14ac:dyDescent="0.25">
      <c r="A201" t="str">
        <f>E201&amp;IF(MAX(Rapor!$B$12:$B$16)&gt;=G201,"Topla","")</f>
        <v>2015Topla</v>
      </c>
      <c r="B201" s="55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9">
        <v>41</v>
      </c>
      <c r="H201" t="s">
        <v>255</v>
      </c>
      <c r="I201" s="60">
        <v>794281</v>
      </c>
      <c r="J201" s="62">
        <v>-8.3000000000000004E-2</v>
      </c>
      <c r="K201" s="60">
        <v>914872</v>
      </c>
      <c r="L201" s="62">
        <v>-5.5E-2</v>
      </c>
      <c r="M201" s="59">
        <v>47</v>
      </c>
      <c r="N201" s="55" t="str">
        <f>VLOOKUP(G201,Kaynak!$R$5:$S$56,2,0)</f>
        <v>Ekim</v>
      </c>
      <c r="O201" s="55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2015Topla</v>
      </c>
      <c r="B202" s="55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6">
        <v>42</v>
      </c>
      <c r="H202" t="s">
        <v>255</v>
      </c>
      <c r="I202" s="57">
        <v>626121</v>
      </c>
      <c r="J202" s="63">
        <v>-0.21199999999999999</v>
      </c>
      <c r="K202" s="57">
        <v>782658</v>
      </c>
      <c r="L202" s="63">
        <v>-0.14499999999999999</v>
      </c>
      <c r="M202" s="56">
        <v>53</v>
      </c>
      <c r="N202" s="55" t="str">
        <f>VLOOKUP(G202,Kaynak!$R$5:$S$56,2,0)</f>
        <v>Ekim</v>
      </c>
      <c r="O202" s="55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2015Topla</v>
      </c>
      <c r="B203" s="55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9">
        <v>43</v>
      </c>
      <c r="H203" t="s">
        <v>253</v>
      </c>
      <c r="I203" s="60">
        <v>876810</v>
      </c>
      <c r="J203" s="43">
        <v>0.4</v>
      </c>
      <c r="K203" s="60">
        <v>1056844</v>
      </c>
      <c r="L203" s="43">
        <v>0.35</v>
      </c>
      <c r="M203" s="59">
        <v>58</v>
      </c>
      <c r="N203" s="55" t="str">
        <f>VLOOKUP(G203,Kaynak!$R$5:$S$56,2,0)</f>
        <v>Ekim</v>
      </c>
      <c r="O203" s="55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2015Topla</v>
      </c>
      <c r="B204" s="55" t="str">
        <f t="shared" si="6"/>
        <v>2015Ekim</v>
      </c>
      <c r="D204" t="str">
        <f t="shared" si="7"/>
        <v>201544</v>
      </c>
      <c r="E204">
        <v>2015</v>
      </c>
      <c r="F204" t="s">
        <v>250</v>
      </c>
      <c r="G204" s="56">
        <v>44</v>
      </c>
      <c r="H204" t="s">
        <v>251</v>
      </c>
      <c r="I204" s="57">
        <v>635596</v>
      </c>
      <c r="J204" s="63">
        <v>-0.27500000000000002</v>
      </c>
      <c r="K204" s="57">
        <v>779072</v>
      </c>
      <c r="L204" s="63">
        <v>-0.26300000000000001</v>
      </c>
      <c r="M204" s="56">
        <v>63</v>
      </c>
      <c r="N204" s="55" t="str">
        <f>VLOOKUP(G204,Kaynak!$R$5:$S$56,2,0)</f>
        <v>Kasım</v>
      </c>
      <c r="O204" s="55" t="str">
        <f>VLOOKUP(Rapor!$T$5&amp;Data!G204,Kaynak!$A$5:$L$9578,12,0)</f>
        <v>Ekim</v>
      </c>
    </row>
    <row r="205" spans="1:15" x14ac:dyDescent="0.25">
      <c r="A205" t="str">
        <f>E205&amp;IF(MAX(Rapor!$B$12:$B$16)&gt;=G205,"Topla","")</f>
        <v>2015Topla</v>
      </c>
      <c r="B205" s="55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9">
        <v>45</v>
      </c>
      <c r="H205" t="s">
        <v>249</v>
      </c>
      <c r="I205" s="60">
        <v>664407</v>
      </c>
      <c r="J205" s="43">
        <v>4.4999999999999998E-2</v>
      </c>
      <c r="K205" s="60">
        <v>778629</v>
      </c>
      <c r="L205" s="61" t="s">
        <v>8</v>
      </c>
      <c r="M205" s="59">
        <v>69</v>
      </c>
      <c r="N205" s="55" t="str">
        <f>VLOOKUP(G205,Kaynak!$R$5:$S$56,2,0)</f>
        <v>Kasım</v>
      </c>
      <c r="O205" s="55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2015Topla</v>
      </c>
      <c r="B206" s="55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6">
        <v>46</v>
      </c>
      <c r="H206" t="s">
        <v>245</v>
      </c>
      <c r="I206" s="57">
        <v>1192834</v>
      </c>
      <c r="J206" s="58">
        <v>0.79500000000000004</v>
      </c>
      <c r="K206" s="57">
        <v>1245529</v>
      </c>
      <c r="L206" s="58">
        <v>0.6</v>
      </c>
      <c r="M206" s="56">
        <v>57</v>
      </c>
      <c r="N206" s="55" t="str">
        <f>VLOOKUP(G206,Kaynak!$R$5:$S$56,2,0)</f>
        <v>Kasım</v>
      </c>
      <c r="O206" s="55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2015Topla</v>
      </c>
      <c r="B207" s="55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9">
        <v>47</v>
      </c>
      <c r="H207" t="s">
        <v>245</v>
      </c>
      <c r="I207" s="60">
        <v>1167491</v>
      </c>
      <c r="J207" s="62">
        <v>-2.1000000000000001E-2</v>
      </c>
      <c r="K207" s="60">
        <v>1212433</v>
      </c>
      <c r="L207" s="62">
        <v>-2.7E-2</v>
      </c>
      <c r="M207" s="59">
        <v>60</v>
      </c>
      <c r="N207" s="55" t="str">
        <f>VLOOKUP(G207,Kaynak!$R$5:$S$56,2,0)</f>
        <v>Kasım</v>
      </c>
      <c r="O207" s="55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2015Topla</v>
      </c>
      <c r="B208" s="55" t="str">
        <f t="shared" si="6"/>
        <v>2015Kasım</v>
      </c>
      <c r="D208" t="str">
        <f t="shared" si="7"/>
        <v>201548</v>
      </c>
      <c r="E208">
        <v>2015</v>
      </c>
      <c r="F208" t="s">
        <v>244</v>
      </c>
      <c r="G208" s="56">
        <v>48</v>
      </c>
      <c r="H208" t="s">
        <v>245</v>
      </c>
      <c r="I208" s="57">
        <v>862540</v>
      </c>
      <c r="J208" s="63">
        <v>-0.26100000000000001</v>
      </c>
      <c r="K208" s="57">
        <v>933501</v>
      </c>
      <c r="L208" s="63">
        <v>-0.23</v>
      </c>
      <c r="M208" s="56">
        <v>58</v>
      </c>
      <c r="N208" s="55" t="str">
        <f>VLOOKUP(G208,Kaynak!$R$5:$S$56,2,0)</f>
        <v>Aralık</v>
      </c>
      <c r="O208" s="55" t="str">
        <f>VLOOKUP(Rapor!$T$5&amp;Data!G208,Kaynak!$A$5:$L$9578,12,0)</f>
        <v>Kasım</v>
      </c>
    </row>
    <row r="209" spans="1:15" x14ac:dyDescent="0.25">
      <c r="A209" t="str">
        <f>E209&amp;IF(MAX(Rapor!$B$12:$B$16)&gt;=G209,"Topla","")</f>
        <v>2015Topla</v>
      </c>
      <c r="B209" s="55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9">
        <v>49</v>
      </c>
      <c r="H209" t="s">
        <v>240</v>
      </c>
      <c r="I209" s="60">
        <v>2594529</v>
      </c>
      <c r="J209" s="43">
        <v>2.008</v>
      </c>
      <c r="K209" s="60">
        <v>2632820</v>
      </c>
      <c r="L209" s="43">
        <v>1.82</v>
      </c>
      <c r="M209" s="59">
        <v>59</v>
      </c>
      <c r="N209" s="55" t="str">
        <f>VLOOKUP(G209,Kaynak!$R$5:$S$56,2,0)</f>
        <v>Aralık</v>
      </c>
      <c r="O209" s="55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2015Topla</v>
      </c>
      <c r="B210" s="55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6">
        <v>50</v>
      </c>
      <c r="H210" t="s">
        <v>240</v>
      </c>
      <c r="I210" s="57">
        <v>1981167</v>
      </c>
      <c r="J210" s="63">
        <v>-0.23599999999999999</v>
      </c>
      <c r="K210" s="57">
        <v>2057592</v>
      </c>
      <c r="L210" s="63">
        <v>-0.218</v>
      </c>
      <c r="M210" s="56">
        <v>61</v>
      </c>
      <c r="N210" s="55" t="str">
        <f>VLOOKUP(G210,Kaynak!$R$5:$S$56,2,0)</f>
        <v>Aralık</v>
      </c>
      <c r="O210" s="55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2015Topla</v>
      </c>
      <c r="B211" s="55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9">
        <v>51</v>
      </c>
      <c r="H211" t="s">
        <v>240</v>
      </c>
      <c r="I211" s="60">
        <v>1798160</v>
      </c>
      <c r="J211" s="62">
        <v>-9.1999999999999998E-2</v>
      </c>
      <c r="K211" s="60">
        <v>1862717</v>
      </c>
      <c r="L211" s="62">
        <v>-9.5000000000000001E-2</v>
      </c>
      <c r="M211" s="59">
        <v>60</v>
      </c>
      <c r="N211" s="55" t="str">
        <f>VLOOKUP(G211,Kaynak!$R$5:$S$56,2,0)</f>
        <v>Aralık</v>
      </c>
      <c r="O211" s="55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2015Topla</v>
      </c>
      <c r="B212" s="55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6">
        <v>52</v>
      </c>
      <c r="H212" t="s">
        <v>240</v>
      </c>
      <c r="I212" s="57">
        <v>1693054</v>
      </c>
      <c r="J212" s="63">
        <v>-5.8000000000000003E-2</v>
      </c>
      <c r="K212" s="57">
        <v>1734261</v>
      </c>
      <c r="L212" s="63">
        <v>-6.9000000000000006E-2</v>
      </c>
      <c r="M212" s="56">
        <v>69</v>
      </c>
      <c r="N212" s="55" t="str">
        <f>VLOOKUP(G212,Kaynak!$R$5:$S$56,2,0)</f>
        <v>Aralık</v>
      </c>
      <c r="O212" s="55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5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9">
        <v>1</v>
      </c>
      <c r="H213" t="s">
        <v>397</v>
      </c>
      <c r="I213" s="60">
        <v>1893569</v>
      </c>
      <c r="J213" s="43">
        <v>0.11799999999999999</v>
      </c>
      <c r="K213" s="60">
        <v>1927549</v>
      </c>
      <c r="L213" s="43">
        <v>0.111</v>
      </c>
      <c r="M213" s="59">
        <v>50</v>
      </c>
      <c r="N213" s="55" t="str">
        <f>VLOOKUP(G213,Kaynak!$R$5:$S$56,2,0)</f>
        <v>Ocak</v>
      </c>
      <c r="O213" s="55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5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6">
        <v>2</v>
      </c>
      <c r="H214" t="s">
        <v>397</v>
      </c>
      <c r="I214" s="57">
        <v>1312171</v>
      </c>
      <c r="J214" s="63">
        <v>-0.307</v>
      </c>
      <c r="K214" s="57">
        <v>1398134</v>
      </c>
      <c r="L214" s="63">
        <v>-0.27500000000000002</v>
      </c>
      <c r="M214" s="56">
        <v>56</v>
      </c>
      <c r="N214" s="55" t="str">
        <f>VLOOKUP(G214,Kaynak!$R$5:$S$56,2,0)</f>
        <v>Ocak</v>
      </c>
      <c r="O214" s="55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5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9">
        <v>3</v>
      </c>
      <c r="H215" t="s">
        <v>395</v>
      </c>
      <c r="I215" s="60">
        <v>1846647</v>
      </c>
      <c r="J215" s="43">
        <v>0.40699999999999997</v>
      </c>
      <c r="K215" s="60">
        <v>1955586</v>
      </c>
      <c r="L215" s="43">
        <v>0.39900000000000002</v>
      </c>
      <c r="M215" s="59">
        <v>64</v>
      </c>
      <c r="N215" s="55" t="str">
        <f>VLOOKUP(G215,Kaynak!$R$5:$S$56,2,0)</f>
        <v>Ocak</v>
      </c>
      <c r="O215" s="55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5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6">
        <v>4</v>
      </c>
      <c r="H216" t="s">
        <v>391</v>
      </c>
      <c r="I216" s="57">
        <v>2351845</v>
      </c>
      <c r="J216" s="58">
        <v>0.27400000000000002</v>
      </c>
      <c r="K216" s="57">
        <v>2516588</v>
      </c>
      <c r="L216" s="58">
        <v>0.28699999999999998</v>
      </c>
      <c r="M216" s="56">
        <v>51</v>
      </c>
      <c r="N216" s="55" t="str">
        <f>VLOOKUP(G216,Kaynak!$R$5:$S$56,2,0)</f>
        <v>Ocak</v>
      </c>
      <c r="O216" s="55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5" t="str">
        <f t="shared" si="6"/>
        <v>2016Ocak</v>
      </c>
      <c r="D217" t="str">
        <f t="shared" si="7"/>
        <v>20165</v>
      </c>
      <c r="E217">
        <v>2016</v>
      </c>
      <c r="F217" t="s">
        <v>392</v>
      </c>
      <c r="G217" s="59">
        <v>5</v>
      </c>
      <c r="H217" t="s">
        <v>391</v>
      </c>
      <c r="I217" s="60">
        <v>2253630</v>
      </c>
      <c r="J217" s="62">
        <v>-4.2000000000000003E-2</v>
      </c>
      <c r="K217" s="60">
        <v>2484265</v>
      </c>
      <c r="L217" s="62">
        <v>-1.2999999999999999E-2</v>
      </c>
      <c r="M217" s="59">
        <v>58</v>
      </c>
      <c r="N217" s="55" t="str">
        <f>VLOOKUP(G217,Kaynak!$R$5:$S$56,2,0)</f>
        <v>Şubat</v>
      </c>
      <c r="O217" s="55" t="str">
        <f>VLOOKUP(Rapor!$T$5&amp;Data!G217,Kaynak!$A$5:$L$9578,12,0)</f>
        <v>Ocak</v>
      </c>
    </row>
    <row r="218" spans="1:15" x14ac:dyDescent="0.25">
      <c r="A218" t="str">
        <f>E218&amp;IF(MAX(Rapor!$B$12:$B$16)&gt;=G218,"Topla","")</f>
        <v>2016Topla</v>
      </c>
      <c r="B218" s="55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6">
        <v>6</v>
      </c>
      <c r="H218" t="s">
        <v>391</v>
      </c>
      <c r="I218" s="57">
        <v>1606562</v>
      </c>
      <c r="J218" s="63">
        <v>-0.28699999999999998</v>
      </c>
      <c r="K218" s="57">
        <v>1787188</v>
      </c>
      <c r="L218" s="63">
        <v>-0.28100000000000003</v>
      </c>
      <c r="M218" s="56">
        <v>62</v>
      </c>
      <c r="N218" s="55" t="str">
        <f>VLOOKUP(G218,Kaynak!$R$5:$S$56,2,0)</f>
        <v>Şubat</v>
      </c>
      <c r="O218" s="55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5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9">
        <v>7</v>
      </c>
      <c r="H219" t="s">
        <v>389</v>
      </c>
      <c r="I219" s="60">
        <v>1557019</v>
      </c>
      <c r="J219" s="62">
        <v>-3.1E-2</v>
      </c>
      <c r="K219" s="60">
        <v>1701690</v>
      </c>
      <c r="L219" s="62">
        <v>-4.8000000000000001E-2</v>
      </c>
      <c r="M219" s="59">
        <v>64</v>
      </c>
      <c r="N219" s="55" t="str">
        <f>VLOOKUP(G219,Kaynak!$R$5:$S$56,2,0)</f>
        <v>Şubat</v>
      </c>
      <c r="O219" s="55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5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6">
        <v>8</v>
      </c>
      <c r="H220" t="s">
        <v>385</v>
      </c>
      <c r="I220" s="57">
        <v>1681673</v>
      </c>
      <c r="J220" s="58">
        <v>0.08</v>
      </c>
      <c r="K220" s="57">
        <v>1745887</v>
      </c>
      <c r="L220" s="58">
        <v>2.5999999999999999E-2</v>
      </c>
      <c r="M220" s="56">
        <v>62</v>
      </c>
      <c r="N220" s="55" t="str">
        <f>VLOOKUP(G220,Kaynak!$R$5:$S$56,2,0)</f>
        <v>Şubat</v>
      </c>
      <c r="O220" s="55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5" t="str">
        <f t="shared" si="6"/>
        <v>2016Şubat</v>
      </c>
      <c r="D221" t="str">
        <f t="shared" si="7"/>
        <v>20169</v>
      </c>
      <c r="E221">
        <v>2016</v>
      </c>
      <c r="F221" t="s">
        <v>386</v>
      </c>
      <c r="G221" s="59">
        <v>9</v>
      </c>
      <c r="H221" t="s">
        <v>385</v>
      </c>
      <c r="I221" s="60">
        <v>1082328</v>
      </c>
      <c r="J221" s="62">
        <v>-0.35599999999999998</v>
      </c>
      <c r="K221" s="60">
        <v>1158462</v>
      </c>
      <c r="L221" s="62">
        <v>-0.33600000000000002</v>
      </c>
      <c r="M221" s="59">
        <v>59</v>
      </c>
      <c r="N221" s="55" t="str">
        <f>VLOOKUP(G221,Kaynak!$R$5:$S$56,2,0)</f>
        <v>Mart</v>
      </c>
      <c r="O221" s="55" t="str">
        <f>VLOOKUP(Rapor!$T$5&amp;Data!G221,Kaynak!$A$5:$L$9578,12,0)</f>
        <v>Şubat</v>
      </c>
    </row>
    <row r="222" spans="1:15" x14ac:dyDescent="0.25">
      <c r="A222" t="str">
        <f>E222&amp;IF(MAX(Rapor!$B$12:$B$16)&gt;=G222,"Topla","")</f>
        <v>2016Topla</v>
      </c>
      <c r="B222" s="55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6">
        <v>10</v>
      </c>
      <c r="H222" t="s">
        <v>385</v>
      </c>
      <c r="I222" s="57">
        <v>981586</v>
      </c>
      <c r="J222" s="63">
        <v>-9.2999999999999999E-2</v>
      </c>
      <c r="K222" s="57">
        <v>1085976</v>
      </c>
      <c r="L222" s="63">
        <v>-6.3E-2</v>
      </c>
      <c r="M222" s="56">
        <v>57</v>
      </c>
      <c r="N222" s="55" t="str">
        <f>VLOOKUP(G222,Kaynak!$R$5:$S$56,2,0)</f>
        <v>Mart</v>
      </c>
      <c r="O222" s="55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5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9">
        <v>11</v>
      </c>
      <c r="H223" t="s">
        <v>382</v>
      </c>
      <c r="I223" s="60">
        <v>1451833</v>
      </c>
      <c r="J223" s="43">
        <v>0.47899999999999998</v>
      </c>
      <c r="K223" s="60">
        <v>1551865</v>
      </c>
      <c r="L223" s="43">
        <v>0.42899999999999999</v>
      </c>
      <c r="M223" s="59">
        <v>62</v>
      </c>
      <c r="N223" s="55" t="str">
        <f>VLOOKUP(G223,Kaynak!$R$5:$S$56,2,0)</f>
        <v>Mart</v>
      </c>
      <c r="O223" s="55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5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6">
        <v>12</v>
      </c>
      <c r="H224" t="s">
        <v>382</v>
      </c>
      <c r="I224" s="57">
        <v>645433</v>
      </c>
      <c r="J224" s="63">
        <v>-0.55500000000000005</v>
      </c>
      <c r="K224" s="57">
        <v>710092</v>
      </c>
      <c r="L224" s="63">
        <v>-0.54200000000000004</v>
      </c>
      <c r="M224" s="56">
        <v>58</v>
      </c>
      <c r="N224" s="55" t="str">
        <f>VLOOKUP(G224,Kaynak!$R$5:$S$56,2,0)</f>
        <v>Mart</v>
      </c>
      <c r="O224" s="55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5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9">
        <v>13</v>
      </c>
      <c r="H225" t="s">
        <v>379</v>
      </c>
      <c r="I225" s="60">
        <v>1291997</v>
      </c>
      <c r="J225" s="43">
        <v>1.002</v>
      </c>
      <c r="K225" s="60">
        <v>1352698</v>
      </c>
      <c r="L225" s="43">
        <v>0.90500000000000003</v>
      </c>
      <c r="M225" s="59">
        <v>63</v>
      </c>
      <c r="N225" s="55" t="str">
        <f>VLOOKUP(G225,Kaynak!$R$5:$S$56,2,0)</f>
        <v>Mart</v>
      </c>
      <c r="O225" s="55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2016Topla</v>
      </c>
      <c r="B226" s="55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6">
        <v>14</v>
      </c>
      <c r="H226" t="s">
        <v>379</v>
      </c>
      <c r="I226" s="57">
        <v>763315</v>
      </c>
      <c r="J226" s="63">
        <v>-0.40899999999999997</v>
      </c>
      <c r="K226" s="57">
        <v>821064</v>
      </c>
      <c r="L226" s="63">
        <v>-0.39300000000000002</v>
      </c>
      <c r="M226" s="56">
        <v>56</v>
      </c>
      <c r="N226" s="55" t="str">
        <f>VLOOKUP(G226,Kaynak!$R$5:$S$56,2,0)</f>
        <v>Nisan</v>
      </c>
      <c r="O226" s="55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2016Topla</v>
      </c>
      <c r="B227" s="55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9">
        <v>15</v>
      </c>
      <c r="H227" t="s">
        <v>374</v>
      </c>
      <c r="I227" s="60">
        <v>675625</v>
      </c>
      <c r="J227" s="62">
        <v>-0.115</v>
      </c>
      <c r="K227" s="60">
        <v>755084</v>
      </c>
      <c r="L227" s="62">
        <v>-0.08</v>
      </c>
      <c r="M227" s="59">
        <v>61</v>
      </c>
      <c r="N227" s="55" t="str">
        <f>VLOOKUP(G227,Kaynak!$R$5:$S$56,2,0)</f>
        <v>Nisan</v>
      </c>
      <c r="O227" s="55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2016Topla</v>
      </c>
      <c r="B228" s="55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6">
        <v>16</v>
      </c>
      <c r="H228" t="s">
        <v>374</v>
      </c>
      <c r="I228" s="57">
        <v>548300</v>
      </c>
      <c r="J228" s="63">
        <v>-0.188</v>
      </c>
      <c r="K228" s="57">
        <v>640843</v>
      </c>
      <c r="L228" s="63">
        <v>-0.151</v>
      </c>
      <c r="M228" s="56">
        <v>65</v>
      </c>
      <c r="N228" s="55" t="str">
        <f>VLOOKUP(G228,Kaynak!$R$5:$S$56,2,0)</f>
        <v>Nisan</v>
      </c>
      <c r="O228" s="55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2016Topla</v>
      </c>
      <c r="B229" s="55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9">
        <v>17</v>
      </c>
      <c r="H229" t="s">
        <v>374</v>
      </c>
      <c r="I229" s="60">
        <v>607927</v>
      </c>
      <c r="J229" s="43">
        <v>0.109</v>
      </c>
      <c r="K229" s="60">
        <v>730134</v>
      </c>
      <c r="L229" s="43">
        <v>0.13900000000000001</v>
      </c>
      <c r="M229" s="59">
        <v>69</v>
      </c>
      <c r="N229" s="55" t="str">
        <f>VLOOKUP(G229,Kaynak!$R$5:$S$56,2,0)</f>
        <v>Nisan</v>
      </c>
      <c r="O229" s="55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2016Topla</v>
      </c>
      <c r="B230" s="55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6">
        <v>18</v>
      </c>
      <c r="H230" t="s">
        <v>374</v>
      </c>
      <c r="I230" s="57">
        <v>463797</v>
      </c>
      <c r="J230" s="63">
        <v>-0.23699999999999999</v>
      </c>
      <c r="K230" s="57">
        <v>551771</v>
      </c>
      <c r="L230" s="63">
        <v>-0.24399999999999999</v>
      </c>
      <c r="M230" s="56">
        <v>63</v>
      </c>
      <c r="N230" s="55" t="str">
        <f>VLOOKUP(G230,Kaynak!$R$5:$S$56,2,0)</f>
        <v>Mayıs</v>
      </c>
      <c r="O230" s="55" t="str">
        <f>VLOOKUP(Rapor!$T$5&amp;Data!G230,Kaynak!$A$5:$L$9578,12,0)</f>
        <v>Mayıs</v>
      </c>
    </row>
    <row r="231" spans="1:15" x14ac:dyDescent="0.25">
      <c r="A231" t="str">
        <f>E231&amp;IF(MAX(Rapor!$B$12:$B$16)&gt;=G231,"Topla","")</f>
        <v>2016Topla</v>
      </c>
      <c r="B231" s="55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9">
        <v>19</v>
      </c>
      <c r="H231" t="s">
        <v>371</v>
      </c>
      <c r="I231" s="60">
        <v>981319</v>
      </c>
      <c r="J231" s="43">
        <v>1.1160000000000001</v>
      </c>
      <c r="K231" s="60">
        <v>1064198</v>
      </c>
      <c r="L231" s="43">
        <v>0.92900000000000005</v>
      </c>
      <c r="M231" s="59">
        <v>69</v>
      </c>
      <c r="N231" s="55" t="str">
        <f>VLOOKUP(G231,Kaynak!$R$5:$S$56,2,0)</f>
        <v>Mayıs</v>
      </c>
      <c r="O231" s="55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2016Topla</v>
      </c>
      <c r="B232" s="55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6">
        <v>20</v>
      </c>
      <c r="H232" t="s">
        <v>371</v>
      </c>
      <c r="I232" s="57">
        <v>855810</v>
      </c>
      <c r="J232" s="63">
        <v>-0.128</v>
      </c>
      <c r="K232" s="57">
        <v>929094</v>
      </c>
      <c r="L232" s="63">
        <v>-0.127</v>
      </c>
      <c r="M232" s="56">
        <v>73</v>
      </c>
      <c r="N232" s="55" t="str">
        <f>VLOOKUP(G232,Kaynak!$R$5:$S$56,2,0)</f>
        <v>Mayıs</v>
      </c>
      <c r="O232" s="55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2016Topla</v>
      </c>
      <c r="B233" s="55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9">
        <v>21</v>
      </c>
      <c r="H233" t="s">
        <v>368</v>
      </c>
      <c r="I233" s="60">
        <v>854126</v>
      </c>
      <c r="J233" s="61" t="s">
        <v>8</v>
      </c>
      <c r="K233" s="60">
        <v>918642</v>
      </c>
      <c r="L233" s="62">
        <v>-1.0999999999999999E-2</v>
      </c>
      <c r="M233" s="59">
        <v>73</v>
      </c>
      <c r="N233" s="55" t="str">
        <f>VLOOKUP(G233,Kaynak!$R$5:$S$56,2,0)</f>
        <v>Mayıs</v>
      </c>
      <c r="O233" s="55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2016Topla</v>
      </c>
      <c r="B234" s="55" t="str">
        <f t="shared" si="6"/>
        <v>2016Mayıs</v>
      </c>
      <c r="D234" t="str">
        <f t="shared" si="7"/>
        <v>201622</v>
      </c>
      <c r="E234">
        <v>2016</v>
      </c>
      <c r="F234" t="s">
        <v>367</v>
      </c>
      <c r="G234" s="56">
        <v>22</v>
      </c>
      <c r="H234" t="s">
        <v>368</v>
      </c>
      <c r="I234" s="57">
        <v>595493</v>
      </c>
      <c r="J234" s="63">
        <v>-0.30299999999999999</v>
      </c>
      <c r="K234" s="57">
        <v>673097</v>
      </c>
      <c r="L234" s="63">
        <v>-0.26700000000000002</v>
      </c>
      <c r="M234" s="56">
        <v>65</v>
      </c>
      <c r="N234" s="55" t="str">
        <f>VLOOKUP(G234,Kaynak!$R$5:$S$56,2,0)</f>
        <v>Haziran</v>
      </c>
      <c r="O234" s="55" t="str">
        <f>VLOOKUP(Rapor!$T$5&amp;Data!G234,Kaynak!$A$5:$L$9578,12,0)</f>
        <v>Mayıs</v>
      </c>
    </row>
    <row r="235" spans="1:15" x14ac:dyDescent="0.25">
      <c r="A235" t="str">
        <f>E235&amp;IF(MAX(Rapor!$B$12:$B$16)&gt;=G235,"Topla","")</f>
        <v>2016Topla</v>
      </c>
      <c r="B235" s="55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9">
        <v>23</v>
      </c>
      <c r="H235" t="s">
        <v>366</v>
      </c>
      <c r="I235" s="60">
        <v>668779</v>
      </c>
      <c r="J235" s="43">
        <v>0.123</v>
      </c>
      <c r="K235" s="60">
        <v>748076</v>
      </c>
      <c r="L235" s="43">
        <v>0.111</v>
      </c>
      <c r="M235" s="59">
        <v>61</v>
      </c>
      <c r="N235" s="55" t="str">
        <f>VLOOKUP(G235,Kaynak!$R$5:$S$56,2,0)</f>
        <v>Haziran</v>
      </c>
      <c r="O235" s="55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2016Topla</v>
      </c>
      <c r="B236" s="55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6">
        <v>24</v>
      </c>
      <c r="H236" t="s">
        <v>363</v>
      </c>
      <c r="I236" s="57">
        <v>627858</v>
      </c>
      <c r="J236" s="63">
        <v>-6.0999999999999999E-2</v>
      </c>
      <c r="K236" s="57">
        <v>698674</v>
      </c>
      <c r="L236" s="63">
        <v>-6.6000000000000003E-2</v>
      </c>
      <c r="M236" s="56">
        <v>72</v>
      </c>
      <c r="N236" s="55" t="str">
        <f>VLOOKUP(G236,Kaynak!$R$5:$S$56,2,0)</f>
        <v>Haziran</v>
      </c>
      <c r="O236" s="55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2016Topla</v>
      </c>
      <c r="B237" s="55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9">
        <v>25</v>
      </c>
      <c r="H237" t="s">
        <v>363</v>
      </c>
      <c r="I237" s="60">
        <v>599588</v>
      </c>
      <c r="J237" s="62">
        <v>-4.4999999999999998E-2</v>
      </c>
      <c r="K237" s="60">
        <v>689305</v>
      </c>
      <c r="L237" s="62">
        <v>-1.2999999999999999E-2</v>
      </c>
      <c r="M237" s="59">
        <v>67</v>
      </c>
      <c r="N237" s="55" t="str">
        <f>VLOOKUP(G237,Kaynak!$R$5:$S$56,2,0)</f>
        <v>Haziran</v>
      </c>
      <c r="O237" s="55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2016Topla</v>
      </c>
      <c r="B238" s="55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6">
        <v>26</v>
      </c>
      <c r="H238" t="s">
        <v>361</v>
      </c>
      <c r="I238" s="57">
        <v>511783</v>
      </c>
      <c r="J238" s="63">
        <v>-0.14599999999999999</v>
      </c>
      <c r="K238" s="57">
        <v>556798</v>
      </c>
      <c r="L238" s="63">
        <v>-0.192</v>
      </c>
      <c r="M238" s="56">
        <v>66</v>
      </c>
      <c r="N238" s="55" t="str">
        <f>VLOOKUP(G238,Kaynak!$R$5:$S$56,2,0)</f>
        <v>Haziran</v>
      </c>
      <c r="O238" s="55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2016Topla</v>
      </c>
      <c r="B239" s="55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9">
        <v>27</v>
      </c>
      <c r="H239" t="s">
        <v>359</v>
      </c>
      <c r="I239" s="60">
        <v>504036</v>
      </c>
      <c r="J239" s="62">
        <v>-1.4999999999999999E-2</v>
      </c>
      <c r="K239" s="60">
        <v>551892</v>
      </c>
      <c r="L239" s="61" t="s">
        <v>8</v>
      </c>
      <c r="M239" s="59">
        <v>52</v>
      </c>
      <c r="N239" s="55" t="str">
        <f>VLOOKUP(G239,Kaynak!$R$5:$S$56,2,0)</f>
        <v>Temmuz</v>
      </c>
      <c r="O239" s="55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2016Topla</v>
      </c>
      <c r="B240" s="55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6">
        <v>28</v>
      </c>
      <c r="H240" t="s">
        <v>357</v>
      </c>
      <c r="I240" s="57">
        <v>525194</v>
      </c>
      <c r="J240" s="58">
        <v>4.2000000000000003E-2</v>
      </c>
      <c r="K240" s="57">
        <v>579359</v>
      </c>
      <c r="L240" s="58">
        <v>0.05</v>
      </c>
      <c r="M240" s="56">
        <v>59</v>
      </c>
      <c r="N240" s="55" t="str">
        <f>VLOOKUP(G240,Kaynak!$R$5:$S$56,2,0)</f>
        <v>Temmuz</v>
      </c>
      <c r="O240" s="55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2016Topla</v>
      </c>
      <c r="B241" s="55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9">
        <v>29</v>
      </c>
      <c r="H241" t="s">
        <v>352</v>
      </c>
      <c r="I241" s="60">
        <v>527116</v>
      </c>
      <c r="J241" s="61" t="s">
        <v>8</v>
      </c>
      <c r="K241" s="60">
        <v>567424</v>
      </c>
      <c r="L241" s="62">
        <v>-2.1000000000000001E-2</v>
      </c>
      <c r="M241" s="59">
        <v>45</v>
      </c>
      <c r="N241" s="55" t="str">
        <f>VLOOKUP(G241,Kaynak!$R$5:$S$56,2,0)</f>
        <v>Temmuz</v>
      </c>
      <c r="O241" s="55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2016Topla</v>
      </c>
      <c r="B242" s="55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6">
        <v>30</v>
      </c>
      <c r="H242" t="s">
        <v>352</v>
      </c>
      <c r="I242" s="57">
        <v>530800</v>
      </c>
      <c r="J242" s="6" t="s">
        <v>8</v>
      </c>
      <c r="K242" s="57">
        <v>613621</v>
      </c>
      <c r="L242" s="58">
        <v>8.1000000000000003E-2</v>
      </c>
      <c r="M242" s="56">
        <v>59</v>
      </c>
      <c r="N242" s="55" t="str">
        <f>VLOOKUP(G242,Kaynak!$R$5:$S$56,2,0)</f>
        <v>Temmuz</v>
      </c>
      <c r="O242" s="55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2016Topla</v>
      </c>
      <c r="B243" s="55" t="str">
        <f t="shared" si="6"/>
        <v>2016Temmuz</v>
      </c>
      <c r="D243" t="str">
        <f t="shared" si="7"/>
        <v>201631</v>
      </c>
      <c r="E243">
        <v>2016</v>
      </c>
      <c r="F243" t="s">
        <v>353</v>
      </c>
      <c r="G243" s="59">
        <v>31</v>
      </c>
      <c r="H243" t="s">
        <v>352</v>
      </c>
      <c r="I243" s="60">
        <v>591092</v>
      </c>
      <c r="J243" s="43">
        <v>0.114</v>
      </c>
      <c r="K243" s="60">
        <v>645986</v>
      </c>
      <c r="L243" s="43">
        <v>5.2999999999999999E-2</v>
      </c>
      <c r="M243" s="59">
        <v>64</v>
      </c>
      <c r="N243" s="55" t="str">
        <f>VLOOKUP(G243,Kaynak!$R$5:$S$56,2,0)</f>
        <v>Ağustos</v>
      </c>
      <c r="O243" s="55" t="str">
        <f>VLOOKUP(Rapor!$T$5&amp;Data!G243,Kaynak!$A$5:$L$9578,12,0)</f>
        <v>Temmuz</v>
      </c>
    </row>
    <row r="244" spans="1:15" x14ac:dyDescent="0.25">
      <c r="A244" t="str">
        <f>E244&amp;IF(MAX(Rapor!$B$12:$B$16)&gt;=G244,"Topla","")</f>
        <v>2016Topla</v>
      </c>
      <c r="B244" s="55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6">
        <v>32</v>
      </c>
      <c r="H244" t="s">
        <v>352</v>
      </c>
      <c r="I244" s="57">
        <v>578195</v>
      </c>
      <c r="J244" s="63">
        <v>-2.1999999999999999E-2</v>
      </c>
      <c r="K244" s="57">
        <v>652619</v>
      </c>
      <c r="L244" s="58">
        <v>0.01</v>
      </c>
      <c r="M244" s="56">
        <v>63</v>
      </c>
      <c r="N244" s="55" t="str">
        <f>VLOOKUP(G244,Kaynak!$R$5:$S$56,2,0)</f>
        <v>Ağustos</v>
      </c>
      <c r="O244" s="55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2016Topla</v>
      </c>
      <c r="B245" s="55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9">
        <v>33</v>
      </c>
      <c r="H245" t="s">
        <v>349</v>
      </c>
      <c r="I245" s="60">
        <v>880984</v>
      </c>
      <c r="J245" s="43">
        <v>0.52400000000000002</v>
      </c>
      <c r="K245" s="60">
        <v>943791</v>
      </c>
      <c r="L245" s="43">
        <v>0.44600000000000001</v>
      </c>
      <c r="M245" s="59">
        <v>64</v>
      </c>
      <c r="N245" s="55" t="str">
        <f>VLOOKUP(G245,Kaynak!$R$5:$S$56,2,0)</f>
        <v>Ağustos</v>
      </c>
      <c r="O245" s="55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2016Topla</v>
      </c>
      <c r="B246" s="55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6">
        <v>34</v>
      </c>
      <c r="H246" t="s">
        <v>349</v>
      </c>
      <c r="I246" s="57">
        <v>613523</v>
      </c>
      <c r="J246" s="63">
        <v>-0.30399999999999999</v>
      </c>
      <c r="K246" s="57">
        <v>683261</v>
      </c>
      <c r="L246" s="63">
        <v>-0.27600000000000002</v>
      </c>
      <c r="M246" s="56">
        <v>63</v>
      </c>
      <c r="N246" s="55" t="str">
        <f>VLOOKUP(G246,Kaynak!$R$5:$S$56,2,0)</f>
        <v>Ağustos</v>
      </c>
      <c r="O246" s="55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2016Topla</v>
      </c>
      <c r="B247" s="55" t="str">
        <f t="shared" si="6"/>
        <v>2016Ağustos</v>
      </c>
      <c r="D247" t="str">
        <f t="shared" si="7"/>
        <v>201635</v>
      </c>
      <c r="E247">
        <v>2016</v>
      </c>
      <c r="F247" t="s">
        <v>347</v>
      </c>
      <c r="G247" s="59">
        <v>35</v>
      </c>
      <c r="H247" t="s">
        <v>342</v>
      </c>
      <c r="I247" s="60">
        <v>772291</v>
      </c>
      <c r="J247" s="43">
        <v>0.25900000000000001</v>
      </c>
      <c r="K247" s="60">
        <v>833746</v>
      </c>
      <c r="L247" s="43">
        <v>0.22</v>
      </c>
      <c r="M247" s="59">
        <v>60</v>
      </c>
      <c r="N247" s="55" t="str">
        <f>VLOOKUP(G247,Kaynak!$R$5:$S$56,2,0)</f>
        <v>Eylül</v>
      </c>
      <c r="O247" s="55" t="str">
        <f>VLOOKUP(Rapor!$T$5&amp;Data!G247,Kaynak!$A$5:$L$9578,12,0)</f>
        <v>Ağustos</v>
      </c>
    </row>
    <row r="248" spans="1:15" x14ac:dyDescent="0.25">
      <c r="A248" t="str">
        <f>E248&amp;IF(MAX(Rapor!$B$12:$B$16)&gt;=G248,"Topla","")</f>
        <v>2016Topla</v>
      </c>
      <c r="B248" s="55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6">
        <v>36</v>
      </c>
      <c r="H248" t="s">
        <v>346</v>
      </c>
      <c r="I248" s="57">
        <v>725492</v>
      </c>
      <c r="J248" s="63">
        <v>-6.0999999999999999E-2</v>
      </c>
      <c r="K248" s="57">
        <v>793134</v>
      </c>
      <c r="L248" s="63">
        <v>-4.9000000000000002E-2</v>
      </c>
      <c r="M248" s="56">
        <v>56</v>
      </c>
      <c r="N248" s="55" t="str">
        <f>VLOOKUP(G248,Kaynak!$R$5:$S$56,2,0)</f>
        <v>Eylül</v>
      </c>
      <c r="O248" s="55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2016Topla</v>
      </c>
      <c r="B249" s="55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9">
        <v>37</v>
      </c>
      <c r="H249" t="s">
        <v>342</v>
      </c>
      <c r="I249" s="60">
        <v>901709</v>
      </c>
      <c r="J249" s="43">
        <v>0.24299999999999999</v>
      </c>
      <c r="K249" s="60">
        <v>978958</v>
      </c>
      <c r="L249" s="43">
        <v>0.23400000000000001</v>
      </c>
      <c r="M249" s="59">
        <v>46</v>
      </c>
      <c r="N249" s="55" t="str">
        <f>VLOOKUP(G249,Kaynak!$R$5:$S$56,2,0)</f>
        <v>Eylül</v>
      </c>
      <c r="O249" s="55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2016Topla</v>
      </c>
      <c r="B250" s="55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6">
        <v>38</v>
      </c>
      <c r="H250" t="s">
        <v>342</v>
      </c>
      <c r="I250" s="57">
        <v>607599</v>
      </c>
      <c r="J250" s="63">
        <v>-0.32600000000000001</v>
      </c>
      <c r="K250" s="57">
        <v>669835</v>
      </c>
      <c r="L250" s="63">
        <v>-0.316</v>
      </c>
      <c r="M250" s="56">
        <v>43</v>
      </c>
      <c r="N250" s="55" t="str">
        <f>VLOOKUP(G250,Kaynak!$R$5:$S$56,2,0)</f>
        <v>Eylül</v>
      </c>
      <c r="O250" s="55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2016Topla</v>
      </c>
      <c r="B251" s="55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9">
        <v>39</v>
      </c>
      <c r="H251" t="s">
        <v>342</v>
      </c>
      <c r="I251" s="60">
        <v>518962</v>
      </c>
      <c r="J251" s="62">
        <v>-0.14599999999999999</v>
      </c>
      <c r="K251" s="60">
        <v>592942</v>
      </c>
      <c r="L251" s="62">
        <v>-0.115</v>
      </c>
      <c r="M251" s="59">
        <v>46</v>
      </c>
      <c r="N251" s="55" t="str">
        <f>VLOOKUP(G251,Kaynak!$R$5:$S$56,2,0)</f>
        <v>Eylül</v>
      </c>
      <c r="O251" s="55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2016Topla</v>
      </c>
      <c r="B252" s="55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6">
        <v>40</v>
      </c>
      <c r="H252" t="s">
        <v>339</v>
      </c>
      <c r="I252" s="57">
        <v>671349</v>
      </c>
      <c r="J252" s="58">
        <v>0.29399999999999998</v>
      </c>
      <c r="K252" s="57">
        <v>748215</v>
      </c>
      <c r="L252" s="58">
        <v>0.26200000000000001</v>
      </c>
      <c r="M252" s="56">
        <v>47</v>
      </c>
      <c r="N252" s="55" t="str">
        <f>VLOOKUP(G252,Kaynak!$R$5:$S$56,2,0)</f>
        <v>Ekim</v>
      </c>
      <c r="O252" s="55" t="str">
        <f>VLOOKUP(Rapor!$T$5&amp;Data!G252,Kaynak!$A$5:$L$9578,12,0)</f>
        <v>Ekim</v>
      </c>
    </row>
    <row r="253" spans="1:15" x14ac:dyDescent="0.25">
      <c r="A253" t="str">
        <f>E253&amp;IF(MAX(Rapor!$B$12:$B$16)&gt;=G253,"Topla","")</f>
        <v>2016Topla</v>
      </c>
      <c r="B253" s="55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9">
        <v>41</v>
      </c>
      <c r="H253" t="s">
        <v>339</v>
      </c>
      <c r="I253" s="60">
        <v>624280</v>
      </c>
      <c r="J253" s="62">
        <v>-7.0000000000000007E-2</v>
      </c>
      <c r="K253" s="60">
        <v>747454</v>
      </c>
      <c r="L253" s="61" t="s">
        <v>8</v>
      </c>
      <c r="M253" s="59">
        <v>54</v>
      </c>
      <c r="N253" s="55" t="str">
        <f>VLOOKUP(G253,Kaynak!$R$5:$S$56,2,0)</f>
        <v>Ekim</v>
      </c>
      <c r="O253" s="55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2016Topla</v>
      </c>
      <c r="B254" s="55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6">
        <v>42</v>
      </c>
      <c r="H254" t="s">
        <v>337</v>
      </c>
      <c r="I254" s="57">
        <v>664555</v>
      </c>
      <c r="J254" s="58">
        <v>6.5000000000000002E-2</v>
      </c>
      <c r="K254" s="57">
        <v>773000</v>
      </c>
      <c r="L254" s="58">
        <v>3.4000000000000002E-2</v>
      </c>
      <c r="M254" s="56">
        <v>58</v>
      </c>
      <c r="N254" s="55" t="str">
        <f>VLOOKUP(G254,Kaynak!$R$5:$S$56,2,0)</f>
        <v>Ekim</v>
      </c>
      <c r="O254" s="55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2016Topla</v>
      </c>
      <c r="B255" s="55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9">
        <v>43</v>
      </c>
      <c r="H255" t="s">
        <v>334</v>
      </c>
      <c r="I255" s="60">
        <v>1029841</v>
      </c>
      <c r="J255" s="43">
        <v>0.55000000000000004</v>
      </c>
      <c r="K255" s="60">
        <v>1112243</v>
      </c>
      <c r="L255" s="43">
        <v>0.439</v>
      </c>
      <c r="M255" s="59">
        <v>47</v>
      </c>
      <c r="N255" s="55" t="str">
        <f>VLOOKUP(G255,Kaynak!$R$5:$S$56,2,0)</f>
        <v>Ekim</v>
      </c>
      <c r="O255" s="55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2016Topla</v>
      </c>
      <c r="B256" s="55" t="str">
        <f t="shared" si="6"/>
        <v>2016Ekim</v>
      </c>
      <c r="D256" t="str">
        <f t="shared" si="7"/>
        <v>201644</v>
      </c>
      <c r="E256">
        <v>2016</v>
      </c>
      <c r="F256" t="s">
        <v>333</v>
      </c>
      <c r="G256" s="56">
        <v>44</v>
      </c>
      <c r="H256" t="s">
        <v>334</v>
      </c>
      <c r="I256" s="57">
        <v>1399888</v>
      </c>
      <c r="J256" s="58">
        <v>0.35899999999999999</v>
      </c>
      <c r="K256" s="57">
        <v>1457908</v>
      </c>
      <c r="L256" s="58">
        <v>0.311</v>
      </c>
      <c r="M256" s="56">
        <v>53</v>
      </c>
      <c r="N256" s="55" t="str">
        <f>VLOOKUP(G256,Kaynak!$R$5:$S$56,2,0)</f>
        <v>Kasım</v>
      </c>
      <c r="O256" s="55" t="str">
        <f>VLOOKUP(Rapor!$T$5&amp;Data!G256,Kaynak!$A$5:$L$9578,12,0)</f>
        <v>Ekim</v>
      </c>
    </row>
    <row r="257" spans="1:16" x14ac:dyDescent="0.25">
      <c r="A257" t="str">
        <f>E257&amp;IF(MAX(Rapor!$B$12:$B$16)&gt;=G257,"Topla","")</f>
        <v>2016Topla</v>
      </c>
      <c r="B257" s="55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9">
        <v>45</v>
      </c>
      <c r="H257" t="s">
        <v>330</v>
      </c>
      <c r="I257" s="60">
        <v>1612163</v>
      </c>
      <c r="J257" s="43">
        <v>0.152</v>
      </c>
      <c r="K257" s="60">
        <v>1663140</v>
      </c>
      <c r="L257" s="43">
        <v>0.14099999999999999</v>
      </c>
      <c r="M257" s="59">
        <v>50</v>
      </c>
      <c r="N257" s="55" t="str">
        <f>VLOOKUP(G257,Kaynak!$R$5:$S$56,2,0)</f>
        <v>Kasım</v>
      </c>
      <c r="O257" s="55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2016Topla</v>
      </c>
      <c r="B258" s="55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6">
        <v>46</v>
      </c>
      <c r="H258" t="s">
        <v>330</v>
      </c>
      <c r="I258" s="57">
        <v>1519409</v>
      </c>
      <c r="J258" s="63">
        <v>-5.8000000000000003E-2</v>
      </c>
      <c r="K258" s="57">
        <v>1564353</v>
      </c>
      <c r="L258" s="63">
        <v>-5.8999999999999997E-2</v>
      </c>
      <c r="M258" s="56">
        <v>53</v>
      </c>
      <c r="N258" s="55" t="str">
        <f>VLOOKUP(G258,Kaynak!$R$5:$S$56,2,0)</f>
        <v>Kasım</v>
      </c>
      <c r="O258" s="55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2016Topla</v>
      </c>
      <c r="B259" s="55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9">
        <v>47</v>
      </c>
      <c r="H259" t="s">
        <v>330</v>
      </c>
      <c r="I259" s="60">
        <v>1726721</v>
      </c>
      <c r="J259" s="43">
        <v>0.13600000000000001</v>
      </c>
      <c r="K259" s="60">
        <v>1831599</v>
      </c>
      <c r="L259" s="43">
        <v>0.17100000000000001</v>
      </c>
      <c r="M259" s="59">
        <v>59</v>
      </c>
      <c r="N259" s="55" t="str">
        <f>VLOOKUP(G259,Kaynak!$R$5:$S$56,2,0)</f>
        <v>Kasım</v>
      </c>
      <c r="O259" s="55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2016Topla</v>
      </c>
      <c r="B260" s="55" t="str">
        <f t="shared" ref="B260:B323" si="8">E260&amp;O260</f>
        <v>2016Kasım</v>
      </c>
      <c r="D260" t="str">
        <f t="shared" si="7"/>
        <v>201648</v>
      </c>
      <c r="E260">
        <v>2016</v>
      </c>
      <c r="F260" t="s">
        <v>327</v>
      </c>
      <c r="G260" s="56">
        <v>48</v>
      </c>
      <c r="H260" t="s">
        <v>328</v>
      </c>
      <c r="I260" s="57">
        <v>1722393</v>
      </c>
      <c r="J260" s="6" t="s">
        <v>8</v>
      </c>
      <c r="K260" s="57">
        <v>1827342</v>
      </c>
      <c r="L260" s="6" t="s">
        <v>8</v>
      </c>
      <c r="M260" s="56">
        <v>53</v>
      </c>
      <c r="N260" s="55" t="str">
        <f>VLOOKUP(G260,Kaynak!$R$5:$S$56,2,0)</f>
        <v>Aralık</v>
      </c>
      <c r="O260" s="55" t="str">
        <f>VLOOKUP(Rapor!$T$5&amp;Data!G260,Kaynak!$A$5:$L$9578,12,0)</f>
        <v>Kasım</v>
      </c>
    </row>
    <row r="261" spans="1:16" x14ac:dyDescent="0.25">
      <c r="A261" t="str">
        <f>E261&amp;IF(MAX(Rapor!$B$12:$B$16)&gt;=G261,"Topla","")</f>
        <v>2016Topla</v>
      </c>
      <c r="B261" s="55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9">
        <v>49</v>
      </c>
      <c r="H261" t="s">
        <v>324</v>
      </c>
      <c r="I261" s="60">
        <v>1775562</v>
      </c>
      <c r="J261" s="43">
        <v>3.1E-2</v>
      </c>
      <c r="K261" s="60">
        <v>1888555</v>
      </c>
      <c r="L261" s="43">
        <v>3.3000000000000002E-2</v>
      </c>
      <c r="M261" s="59">
        <v>54</v>
      </c>
      <c r="N261" s="55" t="str">
        <f>VLOOKUP(G261,Kaynak!$R$5:$S$56,2,0)</f>
        <v>Aralık</v>
      </c>
      <c r="O261" s="55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2016Topla</v>
      </c>
      <c r="B262" s="55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6">
        <v>50</v>
      </c>
      <c r="H262" t="s">
        <v>324</v>
      </c>
      <c r="I262" s="57">
        <v>1479368</v>
      </c>
      <c r="J262" s="63">
        <v>-0.16700000000000001</v>
      </c>
      <c r="K262" s="57">
        <v>1611510</v>
      </c>
      <c r="L262" s="63">
        <v>-0.14699999999999999</v>
      </c>
      <c r="M262" s="56">
        <v>59</v>
      </c>
      <c r="N262" s="55" t="str">
        <f>VLOOKUP(G262,Kaynak!$R$5:$S$56,2,0)</f>
        <v>Aralık</v>
      </c>
      <c r="O262" s="55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2016Topla</v>
      </c>
      <c r="B263" s="55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9">
        <v>51</v>
      </c>
      <c r="H263" t="s">
        <v>324</v>
      </c>
      <c r="I263" s="60">
        <v>1308434</v>
      </c>
      <c r="J263" s="62">
        <v>-0.11600000000000001</v>
      </c>
      <c r="K263" s="60">
        <v>1391175</v>
      </c>
      <c r="L263" s="62">
        <v>-0.13700000000000001</v>
      </c>
      <c r="M263" s="59">
        <v>58</v>
      </c>
      <c r="N263" s="55" t="str">
        <f>VLOOKUP(G263,Kaynak!$R$5:$S$56,2,0)</f>
        <v>Aralık</v>
      </c>
      <c r="O263" s="55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2016Topla</v>
      </c>
      <c r="B264" s="55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6">
        <v>52</v>
      </c>
      <c r="H264" t="s">
        <v>322</v>
      </c>
      <c r="I264" s="57">
        <v>1289501</v>
      </c>
      <c r="J264" s="63">
        <v>-1.4E-2</v>
      </c>
      <c r="K264" s="57">
        <v>1411494</v>
      </c>
      <c r="L264" s="58">
        <v>1.4999999999999999E-2</v>
      </c>
      <c r="M264" s="56">
        <v>54</v>
      </c>
      <c r="N264" s="55" t="str">
        <f>VLOOKUP(G264,Kaynak!$R$5:$S$56,2,0)</f>
        <v>Aralık</v>
      </c>
      <c r="O264" s="55" t="str">
        <f>VLOOKUP(Rapor!$T$5&amp;Data!G264,Kaynak!$A$5:$L$9578,12,0)</f>
        <v>Aralık</v>
      </c>
    </row>
    <row r="265" spans="1:16" s="38" customFormat="1" x14ac:dyDescent="0.25">
      <c r="A265" s="55" t="str">
        <f>E265&amp;IF(MAX(Rapor!$B$12:$B$16)&gt;=G265,"Topla","")</f>
        <v>2017Topla</v>
      </c>
      <c r="B265" s="55" t="str">
        <f t="shared" si="8"/>
        <v>2017Ocak</v>
      </c>
      <c r="C265" s="55"/>
      <c r="D265" s="55" t="str">
        <f t="shared" si="9"/>
        <v>20171</v>
      </c>
      <c r="E265" s="55">
        <v>2017</v>
      </c>
      <c r="F265" s="55" t="s">
        <v>83</v>
      </c>
      <c r="G265" s="56">
        <v>1</v>
      </c>
      <c r="H265" s="55" t="s">
        <v>330</v>
      </c>
      <c r="I265" s="57">
        <v>957628</v>
      </c>
      <c r="J265" s="63">
        <v>-0.25700000000000001</v>
      </c>
      <c r="K265" s="57">
        <v>1083754</v>
      </c>
      <c r="L265" s="63">
        <v>-0.23200000000000001</v>
      </c>
      <c r="M265" s="56">
        <v>50</v>
      </c>
      <c r="N265" s="55" t="str">
        <f>VLOOKUP(G265,Kaynak!$R$5:$S$56,2,0)</f>
        <v>Ocak</v>
      </c>
      <c r="O265" s="55" t="str">
        <f>VLOOKUP(Rapor!$T$5&amp;Data!G265,Kaynak!$A$5:$L$9578,12,0)</f>
        <v>Ocak</v>
      </c>
    </row>
    <row r="266" spans="1:16" s="54" customFormat="1" x14ac:dyDescent="0.25">
      <c r="A266" s="55" t="str">
        <f>E266&amp;IF(MAX(Rapor!$B$12:$B$16)&gt;=G266,"Topla","")</f>
        <v>2017Topla</v>
      </c>
      <c r="B266" s="55" t="str">
        <f t="shared" si="8"/>
        <v>2017Ocak</v>
      </c>
      <c r="C266" s="55"/>
      <c r="D266" s="55" t="str">
        <f t="shared" si="9"/>
        <v>20172</v>
      </c>
      <c r="E266" s="55">
        <v>2017</v>
      </c>
      <c r="F266" s="55" t="s">
        <v>81</v>
      </c>
      <c r="G266" s="59">
        <v>2</v>
      </c>
      <c r="H266" s="55" t="s">
        <v>439</v>
      </c>
      <c r="I266" s="60">
        <v>1588623</v>
      </c>
      <c r="J266" s="43">
        <v>0.65900000000000003</v>
      </c>
      <c r="K266" s="60">
        <v>1649106</v>
      </c>
      <c r="L266" s="43">
        <v>0.52200000000000002</v>
      </c>
      <c r="M266" s="59">
        <v>50</v>
      </c>
      <c r="N266" s="55" t="str">
        <f>VLOOKUP(G266,Kaynak!$R$5:$S$56,2,0)</f>
        <v>Ocak</v>
      </c>
      <c r="O266" s="55" t="str">
        <f>VLOOKUP(Rapor!$T$5&amp;Data!G266,Kaynak!$A$5:$L$9578,12,0)</f>
        <v>Ocak</v>
      </c>
    </row>
    <row r="267" spans="1:16" s="38" customFormat="1" x14ac:dyDescent="0.25">
      <c r="A267" s="55" t="str">
        <f>E267&amp;IF(MAX(Rapor!$B$12:$B$16)&gt;=G267,"Topla","")</f>
        <v>2017Topla</v>
      </c>
      <c r="B267" s="55" t="str">
        <f t="shared" si="8"/>
        <v>2017Ocak</v>
      </c>
      <c r="C267" s="55"/>
      <c r="D267" s="55" t="str">
        <f t="shared" si="9"/>
        <v>20173</v>
      </c>
      <c r="E267" s="55">
        <v>2017</v>
      </c>
      <c r="F267" s="55" t="s">
        <v>80</v>
      </c>
      <c r="G267" s="56">
        <v>3</v>
      </c>
      <c r="H267" s="55" t="s">
        <v>439</v>
      </c>
      <c r="I267" s="57">
        <v>1572300</v>
      </c>
      <c r="J267" s="63">
        <v>-0.01</v>
      </c>
      <c r="K267" s="57">
        <v>1655592</v>
      </c>
      <c r="L267" s="6" t="s">
        <v>8</v>
      </c>
      <c r="M267" s="56">
        <v>56</v>
      </c>
      <c r="N267" s="55" t="str">
        <f>VLOOKUP(G267,Kaynak!$R$5:$S$56,2,0)</f>
        <v>Ocak</v>
      </c>
      <c r="O267" s="55" t="str">
        <f>VLOOKUP(Rapor!$T$5&amp;Data!G267,Kaynak!$A$5:$L$9578,12,0)</f>
        <v>Ocak</v>
      </c>
    </row>
    <row r="268" spans="1:16" s="38" customFormat="1" x14ac:dyDescent="0.25">
      <c r="A268" s="55" t="str">
        <f>E268&amp;IF(MAX(Rapor!$B$12:$B$16)&gt;=G268,"Topla","")</f>
        <v>2017Topla</v>
      </c>
      <c r="B268" s="55" t="str">
        <f t="shared" si="8"/>
        <v>2017Ocak</v>
      </c>
      <c r="C268" s="55"/>
      <c r="D268" s="55" t="str">
        <f t="shared" si="9"/>
        <v>20174</v>
      </c>
      <c r="E268" s="55">
        <v>2017</v>
      </c>
      <c r="F268" s="55" t="s">
        <v>78</v>
      </c>
      <c r="G268" s="59">
        <v>4</v>
      </c>
      <c r="H268" s="55" t="s">
        <v>438</v>
      </c>
      <c r="I268" s="60">
        <v>2435754</v>
      </c>
      <c r="J268" s="43">
        <v>0.54900000000000004</v>
      </c>
      <c r="K268" s="60">
        <v>2577109</v>
      </c>
      <c r="L268" s="43">
        <v>0.55700000000000005</v>
      </c>
      <c r="M268" s="59">
        <v>53</v>
      </c>
      <c r="N268" s="55" t="str">
        <f>VLOOKUP(G268,Kaynak!$R$5:$S$56,2,0)</f>
        <v>Ocak</v>
      </c>
      <c r="O268" s="55" t="str">
        <f>VLOOKUP(Rapor!$T$5&amp;Data!G268,Kaynak!$A$5:$L$9578,12,0)</f>
        <v>Ocak</v>
      </c>
    </row>
    <row r="269" spans="1:16" s="38" customFormat="1" x14ac:dyDescent="0.25">
      <c r="A269" s="55" t="str">
        <f>E269&amp;IF(MAX(Rapor!$B$12:$B$16)&gt;=G269,"Topla","")</f>
        <v>2017Topla</v>
      </c>
      <c r="B269" s="55" t="str">
        <f t="shared" si="8"/>
        <v>2017Ocak</v>
      </c>
      <c r="C269" s="55"/>
      <c r="D269" s="55" t="str">
        <f t="shared" si="9"/>
        <v>20175</v>
      </c>
      <c r="E269" s="55">
        <v>2017</v>
      </c>
      <c r="F269" s="55" t="s">
        <v>77</v>
      </c>
      <c r="G269" s="56">
        <v>5</v>
      </c>
      <c r="H269" s="55" t="s">
        <v>438</v>
      </c>
      <c r="I269" s="57">
        <v>2357802</v>
      </c>
      <c r="J269" s="63">
        <v>-3.2000000000000001E-2</v>
      </c>
      <c r="K269" s="57">
        <v>2499501</v>
      </c>
      <c r="L269" s="63">
        <v>-0.03</v>
      </c>
      <c r="M269" s="56">
        <v>52</v>
      </c>
      <c r="N269" s="55" t="str">
        <f>VLOOKUP(G269,Kaynak!$R$5:$S$56,2,0)</f>
        <v>Şubat</v>
      </c>
      <c r="O269" s="55" t="str">
        <f>VLOOKUP(Rapor!$T$5&amp;Data!G269,Kaynak!$A$5:$L$9578,12,0)</f>
        <v>Ocak</v>
      </c>
    </row>
    <row r="270" spans="1:16" s="38" customFormat="1" x14ac:dyDescent="0.25">
      <c r="A270" s="38" t="str">
        <f>E270&amp;IF(MAX(Rapor!$B$12:$B$16)&gt;=G270,"Topla","")</f>
        <v>2017Topla</v>
      </c>
      <c r="B270" s="55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9">
        <v>6</v>
      </c>
      <c r="H270" s="38" t="s">
        <v>438</v>
      </c>
      <c r="I270" s="42">
        <v>1426415</v>
      </c>
      <c r="J270" s="62">
        <v>-0.39500000000000002</v>
      </c>
      <c r="K270" s="42">
        <v>1597248</v>
      </c>
      <c r="L270" s="62">
        <v>-0.36099999999999999</v>
      </c>
      <c r="M270" s="41">
        <v>58</v>
      </c>
      <c r="N270" s="55" t="str">
        <f>VLOOKUP(G270,Kaynak!$R$5:$S$56,2,0)</f>
        <v>Şubat</v>
      </c>
      <c r="O270" s="55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5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6">
        <v>7</v>
      </c>
      <c r="H271" s="38" t="s">
        <v>437</v>
      </c>
      <c r="I271" s="57">
        <v>1637468</v>
      </c>
      <c r="J271" s="58">
        <v>0.14799999999999999</v>
      </c>
      <c r="K271" s="57">
        <v>1796111</v>
      </c>
      <c r="L271" s="58">
        <v>0.125</v>
      </c>
      <c r="M271" s="56">
        <v>63</v>
      </c>
      <c r="N271" s="55" t="str">
        <f>VLOOKUP(G271,Kaynak!$R$5:$S$56,2,0)</f>
        <v>Şubat</v>
      </c>
      <c r="O271" s="55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5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9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5" t="str">
        <f>VLOOKUP(G272,Kaynak!$R$5:$S$56,2,0)</f>
        <v>Şubat</v>
      </c>
      <c r="O272" s="55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5" t="str">
        <f t="shared" si="8"/>
        <v>2017Şubat</v>
      </c>
      <c r="D273" s="38" t="str">
        <f t="shared" si="9"/>
        <v>20179</v>
      </c>
      <c r="E273" s="38">
        <v>2017</v>
      </c>
      <c r="F273" s="38" t="s">
        <v>436</v>
      </c>
      <c r="G273" s="56">
        <v>9</v>
      </c>
      <c r="H273" s="38" t="s">
        <v>433</v>
      </c>
      <c r="I273" s="57">
        <v>2332062</v>
      </c>
      <c r="J273" s="63">
        <v>-0.27400000000000002</v>
      </c>
      <c r="K273" s="57">
        <v>2378757</v>
      </c>
      <c r="L273" s="63">
        <v>-0.27200000000000002</v>
      </c>
      <c r="M273" s="56">
        <v>48</v>
      </c>
      <c r="N273" s="55" t="str">
        <f>VLOOKUP(G273,Kaynak!$R$5:$S$56,2,0)</f>
        <v>Mart</v>
      </c>
      <c r="O273" s="55" t="str">
        <f>VLOOKUP(Rapor!$T$5&amp;Data!G273,Kaynak!$A$5:$L$9578,12,0)</f>
        <v>Şubat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5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9">
        <v>10</v>
      </c>
      <c r="H274" s="38" t="s">
        <v>433</v>
      </c>
      <c r="I274" s="60">
        <v>2004155</v>
      </c>
      <c r="J274" s="62">
        <v>-0.14099999999999999</v>
      </c>
      <c r="K274" s="60">
        <v>2061658</v>
      </c>
      <c r="L274" s="62">
        <v>-0.13300000000000001</v>
      </c>
      <c r="M274" s="59">
        <v>52</v>
      </c>
      <c r="N274" s="55" t="str">
        <f>VLOOKUP(G274,Kaynak!$R$5:$S$56,2,0)</f>
        <v>Mart</v>
      </c>
      <c r="O274" s="55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5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6">
        <v>11</v>
      </c>
      <c r="H275" s="38" t="s">
        <v>433</v>
      </c>
      <c r="I275" s="57">
        <v>1678180</v>
      </c>
      <c r="J275" s="63">
        <v>-0.16300000000000001</v>
      </c>
      <c r="K275" s="57">
        <v>1745491</v>
      </c>
      <c r="L275" s="63">
        <v>-0.153</v>
      </c>
      <c r="M275" s="56">
        <v>48</v>
      </c>
      <c r="N275" s="55" t="str">
        <f>VLOOKUP(G275,Kaynak!$R$5:$S$56,2,0)</f>
        <v>Mart</v>
      </c>
      <c r="O275" s="55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5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9">
        <v>12</v>
      </c>
      <c r="H276" s="38" t="s">
        <v>433</v>
      </c>
      <c r="I276" s="42">
        <v>1313371</v>
      </c>
      <c r="J276" s="62">
        <v>-0.217</v>
      </c>
      <c r="K276" s="42">
        <v>1381039</v>
      </c>
      <c r="L276" s="62">
        <v>-0.20899999999999999</v>
      </c>
      <c r="M276" s="41">
        <v>52</v>
      </c>
      <c r="N276" s="55" t="str">
        <f>VLOOKUP(G276,Kaynak!$R$5:$S$56,2,0)</f>
        <v>Mart</v>
      </c>
      <c r="O276" s="55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5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6">
        <v>13</v>
      </c>
      <c r="H277" s="38" t="s">
        <v>431</v>
      </c>
      <c r="I277" s="57">
        <v>997889</v>
      </c>
      <c r="J277" s="63">
        <v>-0.24</v>
      </c>
      <c r="K277" s="57">
        <v>1065092</v>
      </c>
      <c r="L277" s="63">
        <v>-0.22900000000000001</v>
      </c>
      <c r="M277" s="56">
        <v>61</v>
      </c>
      <c r="N277" s="55" t="str">
        <f>VLOOKUP(G277,Kaynak!$R$5:$S$56,2,0)</f>
        <v>Mart</v>
      </c>
      <c r="O277" s="55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5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9">
        <v>14</v>
      </c>
      <c r="H278" s="38" t="s">
        <v>429</v>
      </c>
      <c r="I278" s="42">
        <v>991694</v>
      </c>
      <c r="J278" s="61" t="s">
        <v>8</v>
      </c>
      <c r="K278" s="42">
        <v>1068202</v>
      </c>
      <c r="L278" s="61" t="s">
        <v>8</v>
      </c>
      <c r="M278" s="41">
        <v>55</v>
      </c>
      <c r="N278" s="55" t="str">
        <f>VLOOKUP(G278,Kaynak!$R$5:$S$56,2,0)</f>
        <v>Nisan</v>
      </c>
      <c r="O278" s="55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5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6">
        <v>15</v>
      </c>
      <c r="H279" s="38" t="s">
        <v>427</v>
      </c>
      <c r="I279" s="57">
        <v>1225289</v>
      </c>
      <c r="J279" s="58">
        <v>0.23599999999999999</v>
      </c>
      <c r="K279" s="57">
        <v>1325314</v>
      </c>
      <c r="L279" s="58">
        <v>0.24099999999999999</v>
      </c>
      <c r="M279" s="56">
        <v>54</v>
      </c>
      <c r="N279" s="55" t="str">
        <f>VLOOKUP(G279,Kaynak!$R$5:$S$56,2,0)</f>
        <v>Nisan</v>
      </c>
      <c r="O279" s="55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5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9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5" t="str">
        <f>VLOOKUP(G280,Kaynak!$R$5:$S$56,2,0)</f>
        <v>Nisan</v>
      </c>
      <c r="O280" s="55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5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6">
        <v>17</v>
      </c>
      <c r="H281" s="38" t="s">
        <v>422</v>
      </c>
      <c r="I281" s="57">
        <v>1578769</v>
      </c>
      <c r="J281" s="63">
        <v>-0.14499999999999999</v>
      </c>
      <c r="K281" s="57">
        <v>1694350</v>
      </c>
      <c r="L281" s="63">
        <v>-0.126</v>
      </c>
      <c r="M281" s="56">
        <v>57</v>
      </c>
      <c r="N281" s="55" t="str">
        <f>VLOOKUP(G281,Kaynak!$R$5:$S$56,2,0)</f>
        <v>Nisan</v>
      </c>
      <c r="O281" s="55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5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59">
        <v>18</v>
      </c>
      <c r="H282" s="38" t="s">
        <v>422</v>
      </c>
      <c r="I282" s="42">
        <v>1113918</v>
      </c>
      <c r="J282" s="62">
        <v>-0.29399999999999998</v>
      </c>
      <c r="K282" s="42">
        <v>1195848</v>
      </c>
      <c r="L282" s="62">
        <v>-0.29399999999999998</v>
      </c>
      <c r="M282" s="41">
        <v>61</v>
      </c>
      <c r="N282" s="55" t="str">
        <f>VLOOKUP(G282,Kaynak!$R$5:$S$56,2,0)</f>
        <v>Mayıs</v>
      </c>
      <c r="O282" s="55" t="str">
        <f>VLOOKUP(Rapor!$T$5&amp;Data!G282,Kaynak!$A$5:$L$9578,12,0)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5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6">
        <v>19</v>
      </c>
      <c r="H283" s="38" t="s">
        <v>422</v>
      </c>
      <c r="I283" s="57">
        <v>664560</v>
      </c>
      <c r="J283" s="63">
        <v>-0.40300000000000002</v>
      </c>
      <c r="K283" s="57">
        <v>775721</v>
      </c>
      <c r="L283" s="63">
        <v>-0.35099999999999998</v>
      </c>
      <c r="M283" s="56">
        <v>63</v>
      </c>
      <c r="N283" s="55" t="str">
        <f>VLOOKUP(G283,Kaynak!$R$5:$S$56,2,0)</f>
        <v>Mayıs</v>
      </c>
      <c r="O283" s="55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5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9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61" t="s">
        <v>8</v>
      </c>
      <c r="M284" s="41">
        <v>61</v>
      </c>
      <c r="N284" s="55" t="str">
        <f>VLOOKUP(G284,Kaynak!$R$5:$S$56,2,0)</f>
        <v>Mayıs</v>
      </c>
      <c r="O284" s="55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5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6">
        <v>21</v>
      </c>
      <c r="H285" s="38" t="s">
        <v>419</v>
      </c>
      <c r="I285" s="57">
        <v>627711</v>
      </c>
      <c r="J285" s="63">
        <v>-0.108</v>
      </c>
      <c r="K285" s="57">
        <v>782314</v>
      </c>
      <c r="L285" s="58">
        <v>1.4E-2</v>
      </c>
      <c r="M285" s="56">
        <v>78</v>
      </c>
      <c r="N285" s="55" t="str">
        <f>VLOOKUP(G285,Kaynak!$R$5:$S$56,2,0)</f>
        <v>Mayıs</v>
      </c>
      <c r="O285" s="55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2017Topla</v>
      </c>
      <c r="B286" s="55" t="str">
        <f t="shared" si="8"/>
        <v>2017Mayıs</v>
      </c>
      <c r="D286" s="38" t="str">
        <f t="shared" si="9"/>
        <v>201722</v>
      </c>
      <c r="E286" s="38">
        <v>2017</v>
      </c>
      <c r="F286" s="38" t="s">
        <v>417</v>
      </c>
      <c r="G286" s="59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5" t="str">
        <f>VLOOKUP(G286,Kaynak!$R$5:$S$56,2,0)</f>
        <v>Haziran</v>
      </c>
      <c r="O286" s="55" t="str">
        <f>VLOOKUP(Rapor!$T$5&amp;Data!G286,Kaynak!$A$5:$L$9578,12,0)</f>
        <v>Mayıs</v>
      </c>
      <c r="P286" s="31"/>
    </row>
    <row r="287" spans="1:16" s="38" customFormat="1" x14ac:dyDescent="0.25">
      <c r="A287" s="38" t="str">
        <f>E287&amp;IF(MAX(Rapor!$B$12:$B$16)&gt;=G287,"Topla","")</f>
        <v>2017Topla</v>
      </c>
      <c r="B287" s="55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6">
        <v>23</v>
      </c>
      <c r="H287" s="38" t="s">
        <v>416</v>
      </c>
      <c r="I287" s="57">
        <v>790150</v>
      </c>
      <c r="J287" s="63">
        <v>-7.3999999999999996E-2</v>
      </c>
      <c r="K287" s="57">
        <v>867307</v>
      </c>
      <c r="L287" s="63">
        <v>-7.4999999999999997E-2</v>
      </c>
      <c r="M287" s="56">
        <v>64</v>
      </c>
      <c r="N287" s="55" t="str">
        <f>VLOOKUP(G287,Kaynak!$R$5:$S$56,2,0)</f>
        <v>Haziran</v>
      </c>
      <c r="O287" s="55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2017Topla</v>
      </c>
      <c r="B288" s="55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9">
        <v>24</v>
      </c>
      <c r="H288" s="38" t="s">
        <v>414</v>
      </c>
      <c r="I288" s="42">
        <v>881626</v>
      </c>
      <c r="J288" s="43">
        <v>0.11600000000000001</v>
      </c>
      <c r="K288" s="60">
        <v>957165</v>
      </c>
      <c r="L288" s="43">
        <v>0.104</v>
      </c>
      <c r="M288" s="41">
        <v>56</v>
      </c>
      <c r="N288" s="55" t="str">
        <f>VLOOKUP(G288,Kaynak!$R$5:$S$56,2,0)</f>
        <v>Haziran</v>
      </c>
      <c r="O288" s="55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2017Topla</v>
      </c>
      <c r="B289" s="55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6">
        <v>25</v>
      </c>
      <c r="H289" s="38" t="s">
        <v>412</v>
      </c>
      <c r="I289" s="57">
        <v>848196</v>
      </c>
      <c r="J289" s="63">
        <v>-3.7999999999999999E-2</v>
      </c>
      <c r="K289" s="57">
        <v>889881</v>
      </c>
      <c r="L289" s="63">
        <v>-7.0000000000000007E-2</v>
      </c>
      <c r="M289" s="56">
        <v>53</v>
      </c>
      <c r="N289" s="55" t="str">
        <f>VLOOKUP(G289,Kaynak!$R$5:$S$56,2,0)</f>
        <v>Haziran</v>
      </c>
      <c r="O289" s="55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2017Topla</v>
      </c>
      <c r="B290" s="55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9">
        <v>26</v>
      </c>
      <c r="H290" s="38" t="s">
        <v>409</v>
      </c>
      <c r="I290" s="42">
        <v>976747</v>
      </c>
      <c r="J290" s="43">
        <v>0.152</v>
      </c>
      <c r="K290" s="60">
        <v>1041187</v>
      </c>
      <c r="L290" s="43">
        <v>0.17</v>
      </c>
      <c r="M290" s="41">
        <v>58</v>
      </c>
      <c r="N290" s="55" t="str">
        <f>VLOOKUP(G290,Kaynak!$R$5:$S$56,2,0)</f>
        <v>Haziran</v>
      </c>
      <c r="O290" s="55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2017Topla</v>
      </c>
      <c r="B291" s="55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6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5" t="str">
        <f>VLOOKUP(G291,Kaynak!$R$5:$S$56,2,0)</f>
        <v>Temmuz</v>
      </c>
      <c r="O291" s="55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2017Topla</v>
      </c>
      <c r="B292" s="55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9">
        <v>28</v>
      </c>
      <c r="H292" s="38" t="s">
        <v>407</v>
      </c>
      <c r="I292" s="42">
        <v>777453</v>
      </c>
      <c r="J292" s="43">
        <v>0.22900000000000001</v>
      </c>
      <c r="K292" s="60">
        <v>844094</v>
      </c>
      <c r="L292" s="43">
        <v>0.214</v>
      </c>
      <c r="M292" s="41">
        <v>61</v>
      </c>
      <c r="N292" s="55" t="str">
        <f>VLOOKUP(G292,Kaynak!$R$5:$S$56,2,0)</f>
        <v>Temmuz</v>
      </c>
      <c r="O292" s="55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2017Topla</v>
      </c>
      <c r="B293" s="55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6">
        <v>29</v>
      </c>
      <c r="H293" s="38" t="s">
        <v>403</v>
      </c>
      <c r="I293" s="57">
        <v>718058</v>
      </c>
      <c r="J293" s="63">
        <v>-7.5999999999999998E-2</v>
      </c>
      <c r="K293" s="57">
        <v>760624</v>
      </c>
      <c r="L293" s="63">
        <v>-9.9000000000000005E-2</v>
      </c>
      <c r="M293" s="56">
        <v>58</v>
      </c>
      <c r="N293" s="55" t="str">
        <f>VLOOKUP(G293,Kaynak!$R$5:$S$56,2,0)</f>
        <v>Temmuz</v>
      </c>
      <c r="O293" s="55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2017Topla</v>
      </c>
      <c r="B294" s="55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9">
        <v>30</v>
      </c>
      <c r="H294" s="38" t="s">
        <v>403</v>
      </c>
      <c r="I294" s="42">
        <v>575132</v>
      </c>
      <c r="J294" s="62">
        <v>-0.19900000000000001</v>
      </c>
      <c r="K294" s="60">
        <v>670407</v>
      </c>
      <c r="L294" s="62">
        <v>-0.11899999999999999</v>
      </c>
      <c r="M294" s="41">
        <v>68</v>
      </c>
      <c r="N294" s="55" t="str">
        <f>VLOOKUP(G294,Kaynak!$R$5:$S$56,2,0)</f>
        <v>Temmuz</v>
      </c>
      <c r="O294" s="55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2017Topla</v>
      </c>
      <c r="B295" s="55" t="str">
        <f t="shared" si="8"/>
        <v>2017Temmuz</v>
      </c>
      <c r="D295" s="38" t="str">
        <f t="shared" si="10"/>
        <v>201731</v>
      </c>
      <c r="E295" s="38">
        <v>2017</v>
      </c>
      <c r="F295" s="38" t="s">
        <v>402</v>
      </c>
      <c r="G295" s="56">
        <v>31</v>
      </c>
      <c r="H295" s="38" t="s">
        <v>403</v>
      </c>
      <c r="I295" s="57">
        <v>549388</v>
      </c>
      <c r="J295" s="63">
        <v>-4.4999999999999998E-2</v>
      </c>
      <c r="K295" s="57">
        <v>643333</v>
      </c>
      <c r="L295" s="63">
        <v>-0.04</v>
      </c>
      <c r="M295" s="56">
        <v>59</v>
      </c>
      <c r="N295" s="55" t="str">
        <f>VLOOKUP(G295,Kaynak!$R$5:$S$56,2,0)</f>
        <v>Ağustos</v>
      </c>
      <c r="O295" s="55" t="str">
        <f>VLOOKUP(Rapor!$T$5&amp;Data!G295,Kaynak!$A$5:$L$9578,12,0)</f>
        <v>Temmuz</v>
      </c>
    </row>
    <row r="296" spans="1:15" x14ac:dyDescent="0.25">
      <c r="A296" s="38" t="str">
        <f>E296&amp;IF(MAX(Rapor!$B$12:$B$16)&gt;=G296,"Topla","")</f>
        <v>2017Topla</v>
      </c>
      <c r="B296" s="55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9">
        <v>32</v>
      </c>
      <c r="H296" s="38" t="s">
        <v>400</v>
      </c>
      <c r="I296" s="60">
        <v>709336</v>
      </c>
      <c r="J296" s="43">
        <v>0.29099999999999998</v>
      </c>
      <c r="K296" s="60">
        <v>805756</v>
      </c>
      <c r="L296" s="43">
        <v>0.252</v>
      </c>
      <c r="M296" s="59">
        <v>69</v>
      </c>
      <c r="N296" s="55" t="str">
        <f>VLOOKUP(G296,Kaynak!$R$5:$S$56,2,0)</f>
        <v>Ağustos</v>
      </c>
      <c r="O296" s="55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2017Topla</v>
      </c>
      <c r="B297" s="55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6">
        <v>33</v>
      </c>
      <c r="H297" s="38" t="s">
        <v>400</v>
      </c>
      <c r="I297" s="57">
        <v>494101</v>
      </c>
      <c r="J297" s="63">
        <v>-0.30299999999999999</v>
      </c>
      <c r="K297" s="60">
        <v>631678</v>
      </c>
      <c r="L297" s="63">
        <v>-0.219</v>
      </c>
      <c r="M297" s="56">
        <v>82</v>
      </c>
      <c r="N297" s="55" t="str">
        <f>VLOOKUP(G297,Kaynak!$R$5:$S$56,2,0)</f>
        <v>Ağustos</v>
      </c>
      <c r="O297" s="55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2017Topla</v>
      </c>
      <c r="B298" s="55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9">
        <v>34</v>
      </c>
      <c r="H298" s="38" t="s">
        <v>464</v>
      </c>
      <c r="I298" s="60">
        <v>488425</v>
      </c>
      <c r="J298" s="43">
        <v>-1.0999999999999999E-2</v>
      </c>
      <c r="K298" s="60">
        <v>617771</v>
      </c>
      <c r="L298" s="43">
        <v>-2.1999999999999999E-2</v>
      </c>
      <c r="M298" s="59">
        <v>77</v>
      </c>
      <c r="N298" s="55" t="str">
        <f>VLOOKUP(G298,Kaynak!$R$5:$S$56,2,0)</f>
        <v>Ağustos</v>
      </c>
      <c r="O298" s="55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2017Topla</v>
      </c>
      <c r="B299" s="55" t="str">
        <f t="shared" si="8"/>
        <v>2017Ağustos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9">
        <v>35</v>
      </c>
      <c r="H299" s="38" t="s">
        <v>462</v>
      </c>
      <c r="I299" s="42">
        <v>840202</v>
      </c>
      <c r="J299" s="43">
        <v>0.72</v>
      </c>
      <c r="K299" s="60">
        <v>926907</v>
      </c>
      <c r="L299" s="43">
        <v>0.5</v>
      </c>
      <c r="M299" s="41">
        <v>77</v>
      </c>
      <c r="N299" s="55" t="str">
        <f>VLOOKUP(G299,Kaynak!$R$5:$S$56,2,0)</f>
        <v>Eylül</v>
      </c>
      <c r="O299" s="55" t="str">
        <f>VLOOKUP(Rapor!$T$5&amp;Data!G299,Kaynak!$A$5:$L$9578,12,0)</f>
        <v>Ağustos</v>
      </c>
    </row>
    <row r="300" spans="1:15" x14ac:dyDescent="0.25">
      <c r="A300" t="str">
        <f>E300&amp;IF(MAX(Rapor!$B$12:$B$16)&gt;=G300,"Topla","")</f>
        <v>2017Topla</v>
      </c>
      <c r="B300" s="55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9">
        <v>36</v>
      </c>
      <c r="H300" t="s">
        <v>462</v>
      </c>
      <c r="I300" s="8">
        <v>934262</v>
      </c>
      <c r="J300" s="11">
        <v>0.112</v>
      </c>
      <c r="K300" s="60">
        <v>1004140</v>
      </c>
      <c r="L300" s="11">
        <v>8.4000000000000005E-2</v>
      </c>
      <c r="M300" s="7">
        <v>62</v>
      </c>
      <c r="N300" s="55" t="str">
        <f>VLOOKUP(G300,Kaynak!$R$5:$S$56,2,0)</f>
        <v>Eylül</v>
      </c>
      <c r="O300" s="55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2017Topla</v>
      </c>
      <c r="B301" s="55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9">
        <v>37</v>
      </c>
      <c r="H301" t="s">
        <v>462</v>
      </c>
      <c r="I301" s="8">
        <v>682544</v>
      </c>
      <c r="J301" s="11">
        <v>-0.26900000000000002</v>
      </c>
      <c r="K301" s="60">
        <v>754802</v>
      </c>
      <c r="L301" s="11">
        <v>-0.248</v>
      </c>
      <c r="M301" s="7">
        <v>71</v>
      </c>
      <c r="N301" s="55" t="str">
        <f>VLOOKUP(G301,Kaynak!$R$5:$S$56,2,0)</f>
        <v>Eylül</v>
      </c>
      <c r="O301" s="55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2017Topla</v>
      </c>
      <c r="B302" s="55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9">
        <v>38</v>
      </c>
      <c r="H302" t="s">
        <v>468</v>
      </c>
      <c r="I302" s="8">
        <v>612433</v>
      </c>
      <c r="J302" s="11">
        <v>-0.10299999999999999</v>
      </c>
      <c r="K302" s="60">
        <v>664466</v>
      </c>
      <c r="L302" s="11">
        <v>-0.12</v>
      </c>
      <c r="M302" s="7">
        <v>47</v>
      </c>
      <c r="N302" s="55" t="str">
        <f>VLOOKUP(G302,Kaynak!$R$5:$S$56,2,0)</f>
        <v>Eylül</v>
      </c>
      <c r="O302" s="55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2017Topla</v>
      </c>
      <c r="B303" s="55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9">
        <v>39</v>
      </c>
      <c r="H303" t="s">
        <v>466</v>
      </c>
      <c r="I303" s="8">
        <v>660655</v>
      </c>
      <c r="J303" s="11">
        <v>7.9000000000000001E-2</v>
      </c>
      <c r="K303" s="60">
        <v>711168</v>
      </c>
      <c r="L303" s="11">
        <v>7.0000000000000007E-2</v>
      </c>
      <c r="M303" s="7">
        <v>53</v>
      </c>
      <c r="N303" s="55" t="str">
        <f>VLOOKUP(G303,Kaynak!$R$5:$S$56,2,0)</f>
        <v>Eylül</v>
      </c>
      <c r="O303" s="55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2017Topla</v>
      </c>
      <c r="B304" s="55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59">
        <v>40</v>
      </c>
      <c r="H304" t="s">
        <v>480</v>
      </c>
      <c r="I304" s="8">
        <v>868562</v>
      </c>
      <c r="J304" s="11">
        <v>0.314</v>
      </c>
      <c r="K304" s="60">
        <v>929747</v>
      </c>
      <c r="L304" s="11">
        <v>0.30199999999999999</v>
      </c>
      <c r="M304" s="7">
        <v>59</v>
      </c>
      <c r="N304" s="55" t="str">
        <f>VLOOKUP(G304,Kaynak!$R$5:$S$56,2,0)</f>
        <v>Ekim</v>
      </c>
      <c r="O304" s="55" t="str">
        <f>VLOOKUP(Rapor!$T$5&amp;Data!G304,Kaynak!$A$5:$L$9578,12,0)</f>
        <v>Ekim</v>
      </c>
    </row>
    <row r="305" spans="1:15" x14ac:dyDescent="0.25">
      <c r="A305" t="str">
        <f>E305&amp;IF(MAX(Rapor!$B$12:$B$16)&gt;=G305,"Topla","")</f>
        <v>2017Topla</v>
      </c>
      <c r="B305" s="55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9">
        <v>41</v>
      </c>
      <c r="H305" t="s">
        <v>480</v>
      </c>
      <c r="I305" s="8">
        <v>731048</v>
      </c>
      <c r="J305" s="62">
        <v>-0.158</v>
      </c>
      <c r="K305" s="60">
        <v>828062</v>
      </c>
      <c r="L305" s="62">
        <v>-0.109</v>
      </c>
      <c r="M305" s="7">
        <v>57</v>
      </c>
      <c r="N305" s="55" t="str">
        <f>VLOOKUP(G305,Kaynak!$R$5:$S$56,2,0)</f>
        <v>Ekim</v>
      </c>
      <c r="O305" s="55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2017Topla</v>
      </c>
      <c r="B306" s="55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6">
        <v>42</v>
      </c>
      <c r="H306" t="s">
        <v>477</v>
      </c>
      <c r="I306" s="57">
        <v>867725</v>
      </c>
      <c r="J306" s="58">
        <v>0.187</v>
      </c>
      <c r="K306" s="57">
        <v>983707</v>
      </c>
      <c r="L306" s="58">
        <v>0.188</v>
      </c>
      <c r="M306" s="56">
        <v>60</v>
      </c>
      <c r="N306" s="55" t="str">
        <f>VLOOKUP(G306,Kaynak!$R$5:$S$56,2,0)</f>
        <v>Ekim</v>
      </c>
      <c r="O306" s="55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2017Topla</v>
      </c>
      <c r="B307" s="55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9">
        <v>43</v>
      </c>
      <c r="H307" t="s">
        <v>477</v>
      </c>
      <c r="I307" s="8">
        <v>884861</v>
      </c>
      <c r="J307" s="11">
        <v>0.02</v>
      </c>
      <c r="K307" s="60">
        <v>997847</v>
      </c>
      <c r="L307" s="11">
        <v>1.4E-2</v>
      </c>
      <c r="M307" s="7">
        <v>59</v>
      </c>
      <c r="N307" s="55" t="str">
        <f>VLOOKUP(G307,Kaynak!$R$5:$S$56,2,0)</f>
        <v>Ekim</v>
      </c>
      <c r="O307" s="55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2017Topla</v>
      </c>
      <c r="B308" s="55" t="str">
        <f t="shared" si="8"/>
        <v>2017Ekim</v>
      </c>
      <c r="D308" t="str">
        <f t="shared" si="10"/>
        <v>201744</v>
      </c>
      <c r="E308">
        <v>2017</v>
      </c>
      <c r="F308" t="s">
        <v>474</v>
      </c>
      <c r="G308" s="56">
        <v>44</v>
      </c>
      <c r="H308" t="s">
        <v>475</v>
      </c>
      <c r="I308" s="57">
        <v>1746798</v>
      </c>
      <c r="J308" s="58">
        <v>0.97399999999999998</v>
      </c>
      <c r="K308" s="57">
        <v>1831109</v>
      </c>
      <c r="L308" s="58">
        <v>0.83499999999999996</v>
      </c>
      <c r="M308" s="56">
        <v>60</v>
      </c>
      <c r="N308" s="55" t="str">
        <f>VLOOKUP(G308,Kaynak!$R$5:$S$56,2,0)</f>
        <v>Kasım</v>
      </c>
      <c r="O308" s="55" t="str">
        <f>VLOOKUP(Rapor!$T$5&amp;Data!G308,Kaynak!$A$5:$L$9578,12,0)</f>
        <v>Ekim</v>
      </c>
    </row>
    <row r="309" spans="1:15" x14ac:dyDescent="0.25">
      <c r="A309" t="str">
        <f>E309&amp;IF(MAX(Rapor!$B$12:$B$16)&gt;=G309,"Topla","")</f>
        <v>2017Topla</v>
      </c>
      <c r="B309" s="55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9">
        <v>45</v>
      </c>
      <c r="H309" t="s">
        <v>475</v>
      </c>
      <c r="I309" s="8">
        <v>1986466</v>
      </c>
      <c r="J309" s="11">
        <v>0.13700000000000001</v>
      </c>
      <c r="K309" s="60">
        <v>2083782</v>
      </c>
      <c r="L309" s="11">
        <v>0.13700000000000001</v>
      </c>
      <c r="M309" s="7">
        <v>65</v>
      </c>
      <c r="N309" s="55" t="str">
        <f>VLOOKUP(G309,Kaynak!$R$5:$S$56,2,0)</f>
        <v>Kasım</v>
      </c>
      <c r="O309" s="55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2017Topla</v>
      </c>
      <c r="B310" s="55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9">
        <v>46</v>
      </c>
      <c r="H310" t="s">
        <v>475</v>
      </c>
      <c r="I310" s="8">
        <v>2237124</v>
      </c>
      <c r="J310" s="11">
        <v>0.126</v>
      </c>
      <c r="K310" s="60">
        <v>2290502</v>
      </c>
      <c r="L310" s="11">
        <v>9.9000000000000005E-2</v>
      </c>
      <c r="M310" s="7">
        <v>70</v>
      </c>
      <c r="N310" s="55" t="str">
        <f>VLOOKUP(G310,Kaynak!$R$5:$S$56,2,0)</f>
        <v>Kasım</v>
      </c>
      <c r="O310" s="55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2017Topla</v>
      </c>
      <c r="B311" s="55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9">
        <v>47</v>
      </c>
      <c r="H311" t="s">
        <v>475</v>
      </c>
      <c r="I311" s="8">
        <v>2116370</v>
      </c>
      <c r="J311" s="11">
        <v>-5.3999999999999999E-2</v>
      </c>
      <c r="K311" s="60">
        <v>2239267</v>
      </c>
      <c r="L311" s="11">
        <v>-2.1999999999999999E-2</v>
      </c>
      <c r="M311" s="7">
        <v>60</v>
      </c>
      <c r="N311" s="55" t="str">
        <f>VLOOKUP(G311,Kaynak!$R$5:$S$56,2,0)</f>
        <v>Kasım</v>
      </c>
      <c r="O311" s="55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2017Topla</v>
      </c>
      <c r="B312" s="55" t="str">
        <f t="shared" si="8"/>
        <v>2017Kasım</v>
      </c>
      <c r="D312" t="str">
        <f t="shared" si="10"/>
        <v>201748</v>
      </c>
      <c r="E312">
        <v>2017</v>
      </c>
      <c r="F312" t="s">
        <v>494</v>
      </c>
      <c r="G312" s="59">
        <v>48</v>
      </c>
      <c r="H312" t="s">
        <v>475</v>
      </c>
      <c r="I312" s="8">
        <v>1843415</v>
      </c>
      <c r="J312" s="11">
        <v>-0.129</v>
      </c>
      <c r="K312" s="60">
        <v>1939832</v>
      </c>
      <c r="L312" s="11">
        <v>-0.13400000000000001</v>
      </c>
      <c r="M312" s="7">
        <v>63</v>
      </c>
      <c r="N312" s="55" t="str">
        <f>VLOOKUP(G312,Kaynak!$R$5:$S$56,2,0)</f>
        <v>Aralık</v>
      </c>
      <c r="O312" s="55" t="str">
        <f>VLOOKUP(Rapor!$T$5&amp;Data!G312,Kaynak!$A$5:$L$9578,12,0)</f>
        <v>Kasım</v>
      </c>
    </row>
    <row r="313" spans="1:15" x14ac:dyDescent="0.25">
      <c r="A313" t="str">
        <f>E313&amp;IF(MAX(Rapor!$B$12:$B$16)&gt;=G313,"Topla","")</f>
        <v>2017Topla</v>
      </c>
      <c r="B313" s="55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9">
        <v>49</v>
      </c>
      <c r="H313" t="s">
        <v>499</v>
      </c>
      <c r="I313" s="8">
        <v>2133421</v>
      </c>
      <c r="J313" s="11">
        <v>0.157</v>
      </c>
      <c r="K313" s="60">
        <v>2232585</v>
      </c>
      <c r="L313" s="11">
        <v>0.151</v>
      </c>
      <c r="M313" s="7">
        <v>61</v>
      </c>
      <c r="N313" s="55" t="str">
        <f>VLOOKUP(G313,Kaynak!$R$5:$S$56,2,0)</f>
        <v>Aralık</v>
      </c>
      <c r="O313" s="55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2017Topla</v>
      </c>
      <c r="B314" s="55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9">
        <v>50</v>
      </c>
      <c r="H314" t="s">
        <v>499</v>
      </c>
      <c r="I314" s="8">
        <v>2329940</v>
      </c>
      <c r="J314" s="11">
        <v>9.1999999999999998E-2</v>
      </c>
      <c r="K314" s="60">
        <v>2423792</v>
      </c>
      <c r="L314" s="11">
        <v>8.5999999999999993E-2</v>
      </c>
      <c r="M314" s="7">
        <v>70</v>
      </c>
      <c r="N314" s="55" t="str">
        <f>VLOOKUP(G314,Kaynak!$R$5:$S$56,2,0)</f>
        <v>Aralık</v>
      </c>
      <c r="O314" s="55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2017Topla</v>
      </c>
      <c r="B315" s="55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9">
        <v>51</v>
      </c>
      <c r="H315" t="s">
        <v>499</v>
      </c>
      <c r="I315" s="8">
        <v>1976815</v>
      </c>
      <c r="J315" s="11">
        <v>-0.152</v>
      </c>
      <c r="K315" s="60">
        <v>2046195</v>
      </c>
      <c r="L315" s="11">
        <v>-0.156</v>
      </c>
      <c r="M315" s="7">
        <v>67</v>
      </c>
      <c r="N315" s="55" t="str">
        <f>VLOOKUP(G315,Kaynak!$R$5:$S$56,2,0)</f>
        <v>Aralık</v>
      </c>
      <c r="O315" s="55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2017Topla</v>
      </c>
      <c r="B316" s="55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9">
        <v>52</v>
      </c>
      <c r="H316" t="s">
        <v>499</v>
      </c>
      <c r="I316" s="8">
        <v>1576178</v>
      </c>
      <c r="J316" s="11">
        <v>-0.20300000000000001</v>
      </c>
      <c r="K316" s="60">
        <v>1624360</v>
      </c>
      <c r="L316" s="11">
        <v>-0.20599999999999999</v>
      </c>
      <c r="M316" s="7">
        <v>69</v>
      </c>
      <c r="N316" s="55" t="str">
        <f>VLOOKUP(G316,Kaynak!$R$5:$S$56,2,0)</f>
        <v>Aralık</v>
      </c>
      <c r="O316" s="55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5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9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5" t="str">
        <f>VLOOKUP(G317,Kaynak!$R$5:$S$56,2,0)</f>
        <v>Ocak</v>
      </c>
      <c r="O317" s="55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5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9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5" t="str">
        <f>VLOOKUP(G318,Kaynak!$R$5:$S$56,2,0)</f>
        <v>Ocak</v>
      </c>
      <c r="O318" s="55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5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9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5" t="str">
        <f>VLOOKUP(G319,Kaynak!$R$5:$S$56,2,0)</f>
        <v>Ocak</v>
      </c>
      <c r="O319" s="55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5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5" t="str">
        <f>VLOOKUP(G320,Kaynak!$R$5:$S$56,2,0)</f>
        <v>Ocak</v>
      </c>
      <c r="O320" s="55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5" t="str">
        <f t="shared" si="8"/>
        <v>2018Ocak</v>
      </c>
      <c r="D321" t="str">
        <f t="shared" si="10"/>
        <v>20185</v>
      </c>
      <c r="E321" s="32">
        <v>2018</v>
      </c>
      <c r="F321" s="32" t="s">
        <v>509</v>
      </c>
      <c r="G321" s="64">
        <v>5</v>
      </c>
      <c r="H321" s="32" t="s">
        <v>510</v>
      </c>
      <c r="I321" s="66">
        <v>2755911</v>
      </c>
      <c r="J321" s="68">
        <v>-0.108</v>
      </c>
      <c r="K321" s="46">
        <v>2859390</v>
      </c>
      <c r="L321" s="68">
        <v>-0.106</v>
      </c>
      <c r="M321" s="64">
        <v>67</v>
      </c>
      <c r="N321" s="55" t="str">
        <f>VLOOKUP(G321,Kaynak!$R$5:$S$56,2,0)</f>
        <v>Şubat</v>
      </c>
      <c r="O321" s="55" t="str">
        <f>VLOOKUP(Rapor!$T$5&amp;Data!G321,Kaynak!$A$5:$L$9578,12,0)</f>
        <v>Ocak</v>
      </c>
    </row>
    <row r="322" spans="1:15" x14ac:dyDescent="0.25">
      <c r="A322" t="str">
        <f>E322&amp;IF(MAX(Rapor!$B$12:$B$16)&gt;=G322,"Topla","")</f>
        <v>2018Topla</v>
      </c>
      <c r="B322" s="55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9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5" t="str">
        <f>VLOOKUP(G322,Kaynak!$R$5:$S$56,2,0)</f>
        <v>Şubat</v>
      </c>
      <c r="O322" s="55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5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9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5" t="str">
        <f>VLOOKUP(G323,Kaynak!$R$5:$S$56,2,0)</f>
        <v>Şubat</v>
      </c>
      <c r="O323" s="55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5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9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5" t="str">
        <f>VLOOKUP(G324,Kaynak!$R$5:$S$56,2,0)</f>
        <v>Şubat</v>
      </c>
      <c r="O324" s="55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5" t="str">
        <f t="shared" si="11"/>
        <v>2018Şubat</v>
      </c>
      <c r="D325" t="str">
        <f t="shared" ref="D325:D356" si="12">+E325&amp;G325</f>
        <v>20189</v>
      </c>
      <c r="E325">
        <v>2018</v>
      </c>
      <c r="F325" t="s">
        <v>511</v>
      </c>
      <c r="G325" s="59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5" t="str">
        <f>VLOOKUP(G325,Kaynak!$R$5:$S$56,2,0)</f>
        <v>Mart</v>
      </c>
      <c r="O325" s="55" t="str">
        <f>VLOOKUP(Rapor!$T$5&amp;Data!G325,Kaynak!$A$5:$L$9578,12,0)</f>
        <v>Şubat</v>
      </c>
    </row>
    <row r="326" spans="1:15" x14ac:dyDescent="0.25">
      <c r="A326" t="str">
        <f>E326&amp;IF(MAX(Rapor!$B$12:$B$16)&gt;=G326,"Topla","")</f>
        <v>2018Topla</v>
      </c>
      <c r="B326" s="55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9">
        <v>10</v>
      </c>
      <c r="H326" t="s">
        <v>518</v>
      </c>
      <c r="I326" s="60">
        <v>1718378</v>
      </c>
      <c r="J326" s="43">
        <v>0.54900000000000004</v>
      </c>
      <c r="K326" s="44">
        <v>1847378</v>
      </c>
      <c r="L326" s="43">
        <v>0.39600000000000002</v>
      </c>
      <c r="M326" s="59">
        <v>71</v>
      </c>
      <c r="N326" s="55" t="str">
        <f>VLOOKUP(G326,Kaynak!$R$5:$S$56,2,0)</f>
        <v>Mart</v>
      </c>
      <c r="O326" s="55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5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6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5" t="str">
        <f>VLOOKUP(G327,Kaynak!$R$5:$S$56,2,0)</f>
        <v>Mart</v>
      </c>
      <c r="O327" s="55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5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9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5" t="str">
        <f>VLOOKUP(G328,Kaynak!$R$5:$S$56,2,0)</f>
        <v>Mart</v>
      </c>
      <c r="O328" s="55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5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6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5" t="str">
        <f>VLOOKUP(G329,Kaynak!$R$5:$S$56,2,0)</f>
        <v>Mart</v>
      </c>
      <c r="O329" s="55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2018Topla</v>
      </c>
      <c r="B330" s="55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6">
        <v>14</v>
      </c>
      <c r="H330" t="s">
        <v>518</v>
      </c>
      <c r="I330" s="57">
        <v>838737</v>
      </c>
      <c r="J330" s="63">
        <v>-0.19600000000000001</v>
      </c>
      <c r="K330" s="44">
        <v>939707</v>
      </c>
      <c r="L330" s="63">
        <v>-0.16400000000000001</v>
      </c>
      <c r="M330" s="56">
        <v>77</v>
      </c>
      <c r="N330" s="55" t="str">
        <f>VLOOKUP(G330,Kaynak!$R$5:$S$56,2,0)</f>
        <v>Nisan</v>
      </c>
      <c r="O330" s="55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2018Topla</v>
      </c>
      <c r="B331" s="55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9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5" t="str">
        <f>VLOOKUP(G331,Kaynak!$R$5:$S$56,2,0)</f>
        <v>Nisan</v>
      </c>
      <c r="O331" s="55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2018Topla</v>
      </c>
      <c r="B332" s="55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9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5" t="str">
        <f>VLOOKUP(G332,Kaynak!$R$5:$S$56,2,0)</f>
        <v>Nisan</v>
      </c>
      <c r="O332" s="55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5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9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5" t="str">
        <f>VLOOKUP(G333,Kaynak!$R$5:$S$56,2,0)</f>
        <v>Nisan</v>
      </c>
      <c r="O333" s="55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5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59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5" t="str">
        <f>VLOOKUP(G334,Kaynak!$R$5:$S$56,2,0)</f>
        <v>Mayıs</v>
      </c>
      <c r="O334" s="55" t="str">
        <f>VLOOKUP(Rapor!$T$5&amp;Data!G334,Kaynak!$A$5:$L$9578,12,0)</f>
        <v>Mayıs</v>
      </c>
    </row>
    <row r="335" spans="1:15" x14ac:dyDescent="0.25">
      <c r="A335" s="30" t="str">
        <f>E335&amp;IF(MAX(Rapor!$B$12:$B$16)&gt;=G335,"Topla","")</f>
        <v>2018Topla</v>
      </c>
      <c r="B335" s="55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5">
        <v>19</v>
      </c>
      <c r="H335" s="30" t="s">
        <v>519</v>
      </c>
      <c r="I335" s="67">
        <v>899342</v>
      </c>
      <c r="J335" s="69">
        <v>-0.45600000000000002</v>
      </c>
      <c r="K335" s="45">
        <v>993355</v>
      </c>
      <c r="L335" s="69">
        <v>-0.42399999999999999</v>
      </c>
      <c r="M335" s="65">
        <v>86</v>
      </c>
      <c r="N335" s="55" t="str">
        <f>VLOOKUP(G335,Kaynak!$R$5:$S$56,2,0)</f>
        <v>Mayıs</v>
      </c>
      <c r="O335" s="55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2018Topla</v>
      </c>
      <c r="B336" s="55" t="str">
        <f t="shared" si="11"/>
        <v>2018Mayıs</v>
      </c>
      <c r="C336" s="32"/>
      <c r="D336" s="32" t="str">
        <f t="shared" si="12"/>
        <v>201820</v>
      </c>
      <c r="E336" s="55">
        <v>2018</v>
      </c>
      <c r="F336" s="55" t="s">
        <v>57</v>
      </c>
      <c r="G336" s="59">
        <v>20</v>
      </c>
      <c r="H336" s="55" t="s">
        <v>519</v>
      </c>
      <c r="I336" s="60">
        <v>634845</v>
      </c>
      <c r="J336" s="43">
        <v>-0.29399999999999998</v>
      </c>
      <c r="K336" s="44">
        <v>741100</v>
      </c>
      <c r="L336" s="43">
        <v>-0.254</v>
      </c>
      <c r="M336" s="59">
        <v>82</v>
      </c>
      <c r="N336" s="55" t="str">
        <f>VLOOKUP(G336,Kaynak!$R$5:$S$56,2,0)</f>
        <v>Mayıs</v>
      </c>
      <c r="O336" s="55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2018Topla</v>
      </c>
      <c r="B337" s="55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9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5" t="str">
        <f>VLOOKUP(G337,Kaynak!$R$5:$S$56,2,0)</f>
        <v>Mayıs</v>
      </c>
      <c r="O337" s="55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2018Topla</v>
      </c>
      <c r="B338" s="55" t="str">
        <f t="shared" si="11"/>
        <v>2018Mayıs</v>
      </c>
      <c r="D338" t="str">
        <f t="shared" si="12"/>
        <v>201822</v>
      </c>
      <c r="E338">
        <v>2018</v>
      </c>
      <c r="F338" t="s">
        <v>53</v>
      </c>
      <c r="G338" s="59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5" t="str">
        <f>VLOOKUP(G338,Kaynak!$R$5:$S$56,2,0)</f>
        <v>Haziran</v>
      </c>
      <c r="O338" s="55" t="str">
        <f>VLOOKUP(Rapor!$T$5&amp;Data!G338,Kaynak!$A$5:$L$9578,12,0)</f>
        <v>Mayıs</v>
      </c>
    </row>
    <row r="339" spans="1:15" x14ac:dyDescent="0.25">
      <c r="A339" t="str">
        <f>E339&amp;IF(MAX(Rapor!$B$12:$B$16)&gt;=G339,"Topla","")</f>
        <v>2018Topla</v>
      </c>
      <c r="B339" s="55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9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5" t="str">
        <f>VLOOKUP(G339,Kaynak!$R$5:$S$56,2,0)</f>
        <v>Haziran</v>
      </c>
      <c r="O339" s="55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2018Topla</v>
      </c>
      <c r="B340" s="55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9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5" t="str">
        <f>VLOOKUP(G340,Kaynak!$R$5:$S$56,2,0)</f>
        <v>Haziran</v>
      </c>
      <c r="O340" s="55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2018Topla</v>
      </c>
      <c r="B341" s="55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9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5" t="str">
        <f>VLOOKUP(G341,Kaynak!$R$5:$S$56,2,0)</f>
        <v>Haziran</v>
      </c>
      <c r="O341" s="55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2018Topla</v>
      </c>
      <c r="B342" s="55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9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5" t="str">
        <f>VLOOKUP(G342,Kaynak!$R$5:$S$56,2,0)</f>
        <v>Haziran</v>
      </c>
      <c r="O342" s="55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2018Topla</v>
      </c>
      <c r="B343" s="55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9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5" t="str">
        <f>VLOOKUP(G343,Kaynak!$R$5:$S$56,2,0)</f>
        <v>Temmuz</v>
      </c>
      <c r="O343" s="55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2018Topla</v>
      </c>
      <c r="B344" s="55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9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5" t="str">
        <f>VLOOKUP(G344,Kaynak!$R$5:$S$56,2,0)</f>
        <v>Temmuz</v>
      </c>
      <c r="O344" s="55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2018Topla</v>
      </c>
      <c r="B345" s="55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9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5" t="str">
        <f>VLOOKUP(G345,Kaynak!$R$5:$S$56,2,0)</f>
        <v>Temmuz</v>
      </c>
      <c r="O345" s="55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2018Topla</v>
      </c>
      <c r="B346" s="55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9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5" t="str">
        <f>VLOOKUP(G346,Kaynak!$R$5:$S$56,2,0)</f>
        <v>Temmuz</v>
      </c>
      <c r="O346" s="55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2018Topla</v>
      </c>
      <c r="B347" s="55" t="str">
        <f t="shared" si="11"/>
        <v>2018Temmuz</v>
      </c>
      <c r="D347" t="str">
        <f t="shared" si="12"/>
        <v>201831</v>
      </c>
      <c r="E347">
        <v>2018</v>
      </c>
      <c r="F347" t="s">
        <v>41</v>
      </c>
      <c r="G347" s="59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5" t="str">
        <f>VLOOKUP(G347,Kaynak!$R$5:$S$56,2,0)</f>
        <v>Ağustos</v>
      </c>
      <c r="O347" s="55" t="str">
        <f>VLOOKUP(Rapor!$T$5&amp;Data!G347,Kaynak!$A$5:$L$9578,12,0)</f>
        <v>Temmuz</v>
      </c>
    </row>
    <row r="348" spans="1:15" x14ac:dyDescent="0.25">
      <c r="A348" t="str">
        <f>E348&amp;IF(MAX(Rapor!$B$12:$B$16)&gt;=G348,"Topla","")</f>
        <v>2018Topla</v>
      </c>
      <c r="B348" s="55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9">
        <v>32</v>
      </c>
      <c r="H348" t="s">
        <v>524</v>
      </c>
      <c r="I348" s="60">
        <v>571862</v>
      </c>
      <c r="J348" s="43">
        <v>-0.19700000000000001</v>
      </c>
      <c r="K348" s="44">
        <v>657236</v>
      </c>
      <c r="L348" s="43">
        <v>-0.14099999999999999</v>
      </c>
      <c r="M348" s="59">
        <v>79</v>
      </c>
      <c r="N348" s="55" t="str">
        <f>VLOOKUP(G348,Kaynak!$R$5:$S$56,2,0)</f>
        <v>Ağustos</v>
      </c>
      <c r="O348" s="55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2018Topla</v>
      </c>
      <c r="B349" s="55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9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5" t="str">
        <f>VLOOKUP(G349,Kaynak!$R$5:$S$56,2,0)</f>
        <v>Ağustos</v>
      </c>
      <c r="O349" s="55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2018Topla</v>
      </c>
      <c r="B350" s="55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9">
        <v>34</v>
      </c>
      <c r="H350" t="s">
        <v>528</v>
      </c>
      <c r="I350" s="60">
        <v>725021</v>
      </c>
      <c r="J350" s="43">
        <v>0.379</v>
      </c>
      <c r="K350" s="44">
        <v>855221</v>
      </c>
      <c r="L350" s="43">
        <v>0.33900000000000002</v>
      </c>
      <c r="M350" s="59">
        <v>75</v>
      </c>
      <c r="N350" s="55" t="str">
        <f>VLOOKUP(G350,Kaynak!$R$5:$S$56,2,0)</f>
        <v>Ağustos</v>
      </c>
      <c r="O350" s="55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2018Topla</v>
      </c>
      <c r="B351" s="55" t="str">
        <f t="shared" si="11"/>
        <v>2018Ağustos</v>
      </c>
      <c r="D351" t="str">
        <f t="shared" si="12"/>
        <v>201835</v>
      </c>
      <c r="E351">
        <v>2018</v>
      </c>
      <c r="F351" t="s">
        <v>35</v>
      </c>
      <c r="G351" s="59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5" t="str">
        <f>VLOOKUP(G351,Kaynak!$R$5:$S$56,2,0)</f>
        <v>Eylül</v>
      </c>
      <c r="O351" s="55" t="str">
        <f>VLOOKUP(Rapor!$T$5&amp;Data!G351,Kaynak!$A$5:$L$9578,12,0)</f>
        <v>Ağustos</v>
      </c>
    </row>
    <row r="352" spans="1:15" x14ac:dyDescent="0.25">
      <c r="A352" t="str">
        <f>E352&amp;IF(MAX(Rapor!$B$12:$B$16)&gt;=G352,"Topla","")</f>
        <v>2018Topla</v>
      </c>
      <c r="B352" s="55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9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5" t="str">
        <f>VLOOKUP(G352,Kaynak!$R$5:$S$56,2,0)</f>
        <v>Eylül</v>
      </c>
      <c r="O352" s="55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2018Topla</v>
      </c>
      <c r="B353" s="55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9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5" t="str">
        <f>VLOOKUP(G353,Kaynak!$R$5:$S$56,2,0)</f>
        <v>Eylül</v>
      </c>
      <c r="O353" s="55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2018Topla</v>
      </c>
      <c r="B354" s="55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9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5" t="str">
        <f>VLOOKUP(G354,Kaynak!$R$5:$S$56,2,0)</f>
        <v>Eylül</v>
      </c>
      <c r="O354" s="55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2018Topla</v>
      </c>
      <c r="B355" s="55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9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5" t="str">
        <f>VLOOKUP(G355,Kaynak!$R$5:$S$56,2,0)</f>
        <v>Eylül</v>
      </c>
      <c r="O355" s="55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2018Topla</v>
      </c>
      <c r="B356" s="55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59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5" t="str">
        <f>VLOOKUP(G356,Kaynak!$R$5:$S$56,2,0)</f>
        <v>Ekim</v>
      </c>
      <c r="O356" s="55" t="str">
        <f>VLOOKUP(Rapor!$T$5&amp;Data!G356,Kaynak!$A$5:$L$9578,12,0)</f>
        <v>Ekim</v>
      </c>
    </row>
    <row r="357" spans="1:15" x14ac:dyDescent="0.25">
      <c r="A357" t="str">
        <f>E357&amp;IF(MAX(Rapor!$B$12:$B$16)&gt;=G357,"Topla","")</f>
        <v>2018Topla</v>
      </c>
      <c r="B357" s="55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9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5" t="str">
        <f>VLOOKUP(G357,Kaynak!$R$5:$S$56,2,0)</f>
        <v>Ekim</v>
      </c>
      <c r="O357" s="55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2018Topla</v>
      </c>
      <c r="B358" s="55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6">
        <v>42</v>
      </c>
      <c r="H358" t="s">
        <v>533</v>
      </c>
      <c r="I358" s="57">
        <v>1296124</v>
      </c>
      <c r="J358" s="58">
        <v>0.51</v>
      </c>
      <c r="K358" s="44">
        <v>1343102</v>
      </c>
      <c r="L358" s="58">
        <v>0.44900000000000001</v>
      </c>
      <c r="M358" s="56">
        <v>75</v>
      </c>
      <c r="N358" s="55" t="str">
        <f>VLOOKUP(G358,Kaynak!$R$5:$S$56,2,0)</f>
        <v>Ekim</v>
      </c>
      <c r="O358" s="55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2018Topla</v>
      </c>
      <c r="B359" s="55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9">
        <v>43</v>
      </c>
      <c r="H359" t="s">
        <v>533</v>
      </c>
      <c r="I359" s="60">
        <v>1002396</v>
      </c>
      <c r="J359" s="62">
        <v>-0.22700000000000001</v>
      </c>
      <c r="K359" s="44">
        <v>1088440</v>
      </c>
      <c r="L359" s="62">
        <v>-0.19</v>
      </c>
      <c r="M359" s="59">
        <v>80</v>
      </c>
      <c r="N359" s="55" t="str">
        <f>VLOOKUP(G359,Kaynak!$R$5:$S$56,2,0)</f>
        <v>Ekim</v>
      </c>
      <c r="O359" s="55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2018Topla</v>
      </c>
      <c r="B360" s="55" t="str">
        <f t="shared" si="11"/>
        <v>2018Ekim</v>
      </c>
      <c r="D360" t="str">
        <f t="shared" ref="D360:D391" si="14">+E360&amp;G360</f>
        <v>201844</v>
      </c>
      <c r="E360">
        <v>2018</v>
      </c>
      <c r="F360" t="s">
        <v>20</v>
      </c>
      <c r="G360" s="56">
        <v>44</v>
      </c>
      <c r="H360" t="s">
        <v>532</v>
      </c>
      <c r="I360" s="57">
        <v>2509991</v>
      </c>
      <c r="J360" s="58">
        <v>1.504</v>
      </c>
      <c r="K360" s="44">
        <v>2567842</v>
      </c>
      <c r="L360" s="58">
        <v>1.359</v>
      </c>
      <c r="M360" s="56">
        <v>56</v>
      </c>
      <c r="N360" s="55" t="str">
        <f>VLOOKUP(G360,Kaynak!$R$5:$S$56,2,0)</f>
        <v>Kasım</v>
      </c>
      <c r="O360" s="55" t="str">
        <f>VLOOKUP(Rapor!$T$5&amp;Data!G360,Kaynak!$A$5:$L$9578,12,0)</f>
        <v>Ekim</v>
      </c>
    </row>
    <row r="361" spans="1:15" x14ac:dyDescent="0.25">
      <c r="A361" t="str">
        <f>E361&amp;IF(MAX(Rapor!$B$12:$B$16)&gt;=G361,"Topla","")</f>
        <v>2018Topla</v>
      </c>
      <c r="B361" s="55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9">
        <v>45</v>
      </c>
      <c r="H361" t="s">
        <v>532</v>
      </c>
      <c r="I361" s="60">
        <v>2328357</v>
      </c>
      <c r="J361" s="43">
        <v>-7.2999999999999995E-2</v>
      </c>
      <c r="K361" s="44">
        <v>2418085</v>
      </c>
      <c r="L361" s="43">
        <v>-5.8999999999999997E-2</v>
      </c>
      <c r="M361" s="59">
        <v>70</v>
      </c>
      <c r="N361" s="55" t="str">
        <f>VLOOKUP(G361,Kaynak!$R$5:$S$56,2,0)</f>
        <v>Kasım</v>
      </c>
      <c r="O361" s="55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2018Topla</v>
      </c>
      <c r="B362" s="55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9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5" t="str">
        <f>VLOOKUP(G362,Kaynak!$R$5:$S$56,2,0)</f>
        <v>Kasım</v>
      </c>
      <c r="O362" s="55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2018Topla</v>
      </c>
      <c r="B363" s="55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9">
        <v>47</v>
      </c>
      <c r="H363" t="s">
        <v>532</v>
      </c>
      <c r="I363" s="60">
        <v>2150121</v>
      </c>
      <c r="J363" s="43">
        <v>-7.8E-2</v>
      </c>
      <c r="K363" s="44">
        <v>2248574</v>
      </c>
      <c r="L363" s="43">
        <v>-5.7000000000000002E-2</v>
      </c>
      <c r="M363" s="59">
        <v>60</v>
      </c>
      <c r="N363" s="55" t="str">
        <f>VLOOKUP(G363,Kaynak!$R$5:$S$56,2,0)</f>
        <v>Kasım</v>
      </c>
      <c r="O363" s="55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2018Topla</v>
      </c>
      <c r="B364" s="55" t="str">
        <f t="shared" si="11"/>
        <v>2018Kasım</v>
      </c>
      <c r="D364" t="str">
        <f t="shared" si="14"/>
        <v>201848</v>
      </c>
      <c r="E364">
        <v>2018</v>
      </c>
      <c r="F364" t="s">
        <v>15</v>
      </c>
      <c r="G364" s="59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5" t="str">
        <f>VLOOKUP(G364,Kaynak!$R$5:$S$56,2,0)</f>
        <v>Aralık</v>
      </c>
      <c r="O364" s="55" t="str">
        <f>VLOOKUP(Rapor!$T$5&amp;Data!G364,Kaynak!$A$5:$L$9578,12,0)</f>
        <v>Kasım</v>
      </c>
    </row>
    <row r="365" spans="1:15" x14ac:dyDescent="0.25">
      <c r="A365" t="str">
        <f>E365&amp;IF(MAX(Rapor!$B$12:$B$16)&gt;=G365,"Topla","")</f>
        <v>2018Topla</v>
      </c>
      <c r="B365" s="55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6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5" t="str">
        <f>VLOOKUP(G365,Kaynak!$R$5:$S$56,2,0)</f>
        <v>Aralık</v>
      </c>
      <c r="O365" s="55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2018Topla</v>
      </c>
      <c r="B366" s="55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9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5" t="str">
        <f>VLOOKUP(G366,Kaynak!$R$5:$S$56,2,0)</f>
        <v>Aralık</v>
      </c>
      <c r="O366" s="55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2018Topla</v>
      </c>
      <c r="B367" s="55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9">
        <v>51</v>
      </c>
      <c r="H367" t="s">
        <v>536</v>
      </c>
      <c r="I367" s="60">
        <v>1501453</v>
      </c>
      <c r="J367" s="43">
        <v>-0.188</v>
      </c>
      <c r="K367" s="44">
        <v>1651735</v>
      </c>
      <c r="L367" s="43">
        <v>-0.17</v>
      </c>
      <c r="M367" s="59">
        <v>61</v>
      </c>
      <c r="N367" s="55" t="str">
        <f>VLOOKUP(G367,Kaynak!$R$5:$S$56,2,0)</f>
        <v>Aralık</v>
      </c>
      <c r="O367" s="55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2018Topla</v>
      </c>
      <c r="B368" s="55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9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5" t="str">
        <f>VLOOKUP(G368,Kaynak!$R$5:$S$56,2,0)</f>
        <v>Aralık</v>
      </c>
      <c r="O368" s="55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2018Topla</v>
      </c>
      <c r="B369" s="55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9">
        <v>52</v>
      </c>
      <c r="H369" t="s">
        <v>535</v>
      </c>
      <c r="I369" s="60">
        <v>1511015</v>
      </c>
      <c r="J369" s="43">
        <v>0.26100000000000001</v>
      </c>
      <c r="K369" s="44">
        <v>1633490</v>
      </c>
      <c r="L369" s="43">
        <v>0.20699999999999999</v>
      </c>
      <c r="M369" s="59">
        <v>72</v>
      </c>
      <c r="N369" s="55" t="str">
        <f>VLOOKUP(G369,Kaynak!$R$5:$S$56,2,0)</f>
        <v>Aralık</v>
      </c>
      <c r="O369" s="55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5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9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5" t="str">
        <f>VLOOKUP(G370,Kaynak!$R$5:$S$56,2,0)</f>
        <v>Ocak</v>
      </c>
      <c r="O370" s="55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5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9">
        <v>2</v>
      </c>
      <c r="H371" t="s">
        <v>536</v>
      </c>
      <c r="I371" s="60">
        <v>1232856</v>
      </c>
      <c r="J371" s="43">
        <v>0.08</v>
      </c>
      <c r="K371" s="60">
        <v>1415866</v>
      </c>
      <c r="L371" s="43">
        <v>0.13500000000000001</v>
      </c>
      <c r="M371" s="59">
        <v>72</v>
      </c>
      <c r="N371" s="55" t="str">
        <f>VLOOKUP(G371,Kaynak!$R$5:$S$56,2,0)</f>
        <v>Ocak</v>
      </c>
      <c r="O371" s="55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5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9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5" t="str">
        <f>VLOOKUP(G372,Kaynak!$R$5:$S$56,2,0)</f>
        <v>Ocak</v>
      </c>
      <c r="O372" s="55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5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9">
        <v>4</v>
      </c>
      <c r="H373" t="s">
        <v>539</v>
      </c>
      <c r="I373" s="60">
        <v>1970251</v>
      </c>
      <c r="J373" s="43" t="s">
        <v>8</v>
      </c>
      <c r="K373" s="60">
        <v>2206495</v>
      </c>
      <c r="L373" s="43" t="s">
        <v>8</v>
      </c>
      <c r="M373" s="59">
        <v>75</v>
      </c>
      <c r="N373" s="55" t="str">
        <f>VLOOKUP(G373,Kaynak!$R$5:$S$56,2,0)</f>
        <v>Ocak</v>
      </c>
      <c r="O373" s="55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5" t="str">
        <f t="shared" si="11"/>
        <v>2019Ocak</v>
      </c>
      <c r="D374" t="str">
        <f t="shared" si="14"/>
        <v>20195</v>
      </c>
      <c r="E374">
        <v>2019</v>
      </c>
      <c r="F374" t="s">
        <v>544</v>
      </c>
      <c r="G374" s="59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5" t="str">
        <f>VLOOKUP(G374,Kaynak!$R$5:$S$56,2,0)</f>
        <v>Şubat</v>
      </c>
      <c r="O374" s="55" t="str">
        <f>VLOOKUP(Rapor!$T$5&amp;Data!G374,Kaynak!$A$5:$L$9578,12,0)</f>
        <v>Ocak</v>
      </c>
    </row>
    <row r="375" spans="1:15" x14ac:dyDescent="0.25">
      <c r="A375" t="str">
        <f>E375&amp;IF(MAX(Rapor!$B$12:$B$16)&gt;=G375,"Topla","")</f>
        <v>2019Topla</v>
      </c>
      <c r="B375" s="55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9">
        <v>6</v>
      </c>
      <c r="H375" t="s">
        <v>541</v>
      </c>
      <c r="I375" s="60">
        <v>1556306</v>
      </c>
      <c r="J375" s="43">
        <v>-0.27700000000000002</v>
      </c>
      <c r="K375" s="60">
        <v>1645614</v>
      </c>
      <c r="L375" s="43">
        <v>-0.25900000000000001</v>
      </c>
      <c r="M375" s="59">
        <v>70</v>
      </c>
      <c r="N375" s="55" t="str">
        <f>VLOOKUP(G375,Kaynak!$R$5:$S$56,2,0)</f>
        <v>Şubat</v>
      </c>
      <c r="O375" s="55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5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9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5" t="str">
        <f>VLOOKUP(G376,Kaynak!$R$5:$S$56,2,0)</f>
        <v>Şubat</v>
      </c>
      <c r="O376" s="55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5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9">
        <v>8</v>
      </c>
      <c r="H377" t="s">
        <v>541</v>
      </c>
      <c r="I377" s="60">
        <v>924560</v>
      </c>
      <c r="J377" s="43">
        <v>-0.30199999999999999</v>
      </c>
      <c r="K377" s="60">
        <v>1036549</v>
      </c>
      <c r="L377" s="43">
        <v>-0.26500000000000001</v>
      </c>
      <c r="M377" s="59">
        <v>74</v>
      </c>
      <c r="N377" s="55" t="str">
        <f>VLOOKUP(G377,Kaynak!$R$5:$S$56,2,0)</f>
        <v>Şubat</v>
      </c>
      <c r="O377" s="55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5" t="str">
        <f t="shared" si="11"/>
        <v>2019Şubat</v>
      </c>
      <c r="D378" t="str">
        <f t="shared" si="14"/>
        <v>20199</v>
      </c>
      <c r="E378">
        <v>2019</v>
      </c>
      <c r="F378" t="s">
        <v>148</v>
      </c>
      <c r="G378" s="59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5" t="str">
        <f>VLOOKUP(G378,Kaynak!$R$5:$S$56,2,0)</f>
        <v>Mart</v>
      </c>
      <c r="O378" s="55" t="str">
        <f>VLOOKUP(Rapor!$T$5&amp;Data!G378,Kaynak!$A$5:$L$9578,12,0)</f>
        <v>Şubat</v>
      </c>
    </row>
    <row r="379" spans="1:15" x14ac:dyDescent="0.25">
      <c r="A379" t="str">
        <f>E379&amp;IF(MAX(Rapor!$B$12:$B$16)&gt;=G379,"Topla","")</f>
        <v>2019Topla</v>
      </c>
      <c r="B379" s="55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9">
        <v>10</v>
      </c>
      <c r="H379" t="s">
        <v>546</v>
      </c>
      <c r="I379" s="60">
        <v>990442</v>
      </c>
      <c r="J379" s="43">
        <v>0.34699999999999998</v>
      </c>
      <c r="K379" s="60">
        <v>1103662</v>
      </c>
      <c r="L379" s="43">
        <v>0.27500000000000002</v>
      </c>
      <c r="M379" s="59">
        <v>86</v>
      </c>
      <c r="N379" s="55" t="str">
        <f>VLOOKUP(G379,Kaynak!$R$5:$S$56,2,0)</f>
        <v>Mart</v>
      </c>
      <c r="O379" s="55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5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9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5" t="str">
        <f>VLOOKUP(G380,Kaynak!$R$5:$S$56,2,0)</f>
        <v>Mart</v>
      </c>
      <c r="O380" s="55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5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9">
        <v>12</v>
      </c>
      <c r="H381" t="s">
        <v>545</v>
      </c>
      <c r="I381" s="60">
        <v>593433</v>
      </c>
      <c r="J381" s="43">
        <v>-0.318</v>
      </c>
      <c r="K381" s="60">
        <v>673979</v>
      </c>
      <c r="L381" s="43">
        <v>-0.29499999999999998</v>
      </c>
      <c r="M381" s="59">
        <v>72</v>
      </c>
      <c r="N381" s="55" t="str">
        <f>VLOOKUP(G381,Kaynak!$R$5:$S$56,2,0)</f>
        <v>Mart</v>
      </c>
      <c r="O381" s="55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5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6">
        <v>13</v>
      </c>
      <c r="H382" t="s">
        <v>545</v>
      </c>
      <c r="I382" s="57">
        <v>486717</v>
      </c>
      <c r="J382" s="63">
        <v>-0.18</v>
      </c>
      <c r="K382" s="57">
        <v>586476</v>
      </c>
      <c r="L382" s="63">
        <v>-0.129</v>
      </c>
      <c r="M382" s="56">
        <v>66</v>
      </c>
      <c r="N382" s="55" t="str">
        <f>VLOOKUP(G382,Kaynak!$R$5:$S$56,2,0)</f>
        <v>Mart</v>
      </c>
      <c r="O382" s="55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2019Topla</v>
      </c>
      <c r="B383" s="55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9">
        <v>14</v>
      </c>
      <c r="H383" t="s">
        <v>551</v>
      </c>
      <c r="I383" s="60">
        <v>638988</v>
      </c>
      <c r="J383" s="43">
        <v>0.313</v>
      </c>
      <c r="K383" s="60">
        <v>702523</v>
      </c>
      <c r="L383" s="43">
        <v>0.19800000000000001</v>
      </c>
      <c r="M383" s="59">
        <v>76</v>
      </c>
      <c r="N383" s="55" t="str">
        <f>VLOOKUP(G383,Kaynak!$R$5:$S$56,2,0)</f>
        <v>Nisan</v>
      </c>
      <c r="O383" s="55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2019Topla</v>
      </c>
      <c r="B384" s="55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9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5" t="str">
        <f>VLOOKUP(G384,Kaynak!$R$5:$S$56,2,0)</f>
        <v>Nisan</v>
      </c>
      <c r="O384" s="55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2019Topla</v>
      </c>
      <c r="B385" s="55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9">
        <v>16</v>
      </c>
      <c r="H385" t="s">
        <v>549</v>
      </c>
      <c r="I385" s="60">
        <v>839755</v>
      </c>
      <c r="J385" s="43">
        <v>0.61499999999999999</v>
      </c>
      <c r="K385" s="60">
        <v>991209</v>
      </c>
      <c r="L385" s="43">
        <v>0.64200000000000002</v>
      </c>
      <c r="M385" s="59">
        <v>63</v>
      </c>
      <c r="N385" s="55" t="str">
        <f>VLOOKUP(G385,Kaynak!$R$5:$S$56,2,0)</f>
        <v>Nisan</v>
      </c>
      <c r="O385" s="55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2019Topla</v>
      </c>
      <c r="B386" s="55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9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5" t="str">
        <f>VLOOKUP(G386,Kaynak!$R$5:$S$56,2,0)</f>
        <v>Nisan</v>
      </c>
      <c r="O386" s="55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2019Topla</v>
      </c>
      <c r="B387" s="55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6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5" t="str">
        <f>VLOOKUP(G387,Kaynak!$R$5:$S$56,2,0)</f>
        <v>Mayıs</v>
      </c>
      <c r="O387" s="55" t="str">
        <f>VLOOKUP(Rapor!$T$5&amp;Data!G387,Kaynak!$A$5:$L$9578,12,0)</f>
        <v>Mayıs</v>
      </c>
    </row>
    <row r="388" spans="1:15" x14ac:dyDescent="0.25">
      <c r="A388" t="str">
        <f>E388&amp;IF(MAX(Rapor!$B$12:$B$16)&gt;=G388,"Topla","")</f>
        <v>2019Topla</v>
      </c>
      <c r="B388" s="55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9">
        <v>19</v>
      </c>
      <c r="H388" t="s">
        <v>549</v>
      </c>
      <c r="I388" s="8">
        <v>369814</v>
      </c>
      <c r="J388" s="62">
        <v>-0.31900000000000001</v>
      </c>
      <c r="K388" s="8">
        <v>422144</v>
      </c>
      <c r="L388" s="62">
        <v>-0.28000000000000003</v>
      </c>
      <c r="M388" s="7">
        <v>60</v>
      </c>
      <c r="N388" s="55" t="str">
        <f>VLOOKUP(G388,Kaynak!$R$5:$S$56,2,0)</f>
        <v>Mayıs</v>
      </c>
      <c r="O388" s="55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2019Topla</v>
      </c>
      <c r="B389" s="55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6">
        <v>20</v>
      </c>
      <c r="H389" t="s">
        <v>554</v>
      </c>
      <c r="I389" s="4">
        <v>516009</v>
      </c>
      <c r="J389" s="58">
        <v>0.39500000000000002</v>
      </c>
      <c r="K389" s="4">
        <v>560479</v>
      </c>
      <c r="L389" s="58">
        <v>0.32800000000000001</v>
      </c>
      <c r="M389" s="3">
        <v>67</v>
      </c>
      <c r="N389" s="55" t="str">
        <f>VLOOKUP(G389,Kaynak!$R$5:$S$56,2,0)</f>
        <v>Mayıs</v>
      </c>
      <c r="O389" s="55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2019Topla</v>
      </c>
      <c r="B390" s="55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9">
        <v>21</v>
      </c>
      <c r="H390" t="s">
        <v>554</v>
      </c>
      <c r="I390" s="8">
        <v>517432</v>
      </c>
      <c r="J390" s="61" t="s">
        <v>8</v>
      </c>
      <c r="K390" s="8">
        <v>556729</v>
      </c>
      <c r="L390" s="61" t="s">
        <v>8</v>
      </c>
      <c r="M390" s="7">
        <v>69</v>
      </c>
      <c r="N390" s="55" t="str">
        <f>VLOOKUP(G390,Kaynak!$R$5:$S$56,2,0)</f>
        <v>Mayıs</v>
      </c>
      <c r="O390" s="55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2019Topla</v>
      </c>
      <c r="B391" s="55" t="str">
        <f t="shared" si="15"/>
        <v>2019Mayıs</v>
      </c>
      <c r="D391" t="str">
        <f t="shared" si="14"/>
        <v>201922</v>
      </c>
      <c r="E391">
        <v>2019</v>
      </c>
      <c r="F391" t="s">
        <v>552</v>
      </c>
      <c r="G391" s="56">
        <v>22</v>
      </c>
      <c r="H391" t="s">
        <v>553</v>
      </c>
      <c r="I391" s="4">
        <v>743334</v>
      </c>
      <c r="J391" s="58">
        <v>0.437</v>
      </c>
      <c r="K391" s="4">
        <v>797943</v>
      </c>
      <c r="L391" s="58">
        <v>0.433</v>
      </c>
      <c r="M391" s="3">
        <v>54</v>
      </c>
      <c r="N391" s="55" t="str">
        <f>VLOOKUP(G391,Kaynak!$R$5:$S$56,2,0)</f>
        <v>Haziran</v>
      </c>
      <c r="O391" s="55" t="str">
        <f>VLOOKUP(Rapor!$T$5&amp;Data!G391,Kaynak!$A$5:$L$9578,12,0)</f>
        <v>Mayıs</v>
      </c>
    </row>
    <row r="392" spans="1:15" x14ac:dyDescent="0.25">
      <c r="A392" s="55" t="str">
        <f>E392&amp;IF(MAX(Rapor!$B$12:$B$16)&gt;=G392,"Topla","")</f>
        <v>2019Topla</v>
      </c>
      <c r="B392" s="55" t="str">
        <f t="shared" si="15"/>
        <v>2019Haziran</v>
      </c>
      <c r="C392" s="55"/>
      <c r="D392" s="55" t="str">
        <f t="shared" ref="D392:D417" si="16">+E392&amp;G392</f>
        <v>201923</v>
      </c>
      <c r="E392" s="55">
        <v>2019</v>
      </c>
      <c r="F392" s="55" t="s">
        <v>129</v>
      </c>
      <c r="G392" s="56">
        <v>23</v>
      </c>
      <c r="H392" s="55" t="s">
        <v>556</v>
      </c>
      <c r="I392" s="57">
        <v>720087</v>
      </c>
      <c r="J392" s="63">
        <v>-3.1E-2</v>
      </c>
      <c r="K392" s="57">
        <v>744878</v>
      </c>
      <c r="L392" s="63">
        <v>-6.6000000000000003E-2</v>
      </c>
      <c r="M392" s="56">
        <v>54</v>
      </c>
      <c r="N392" s="55" t="str">
        <f>VLOOKUP(G392,Kaynak!$R$5:$S$56,2,0)</f>
        <v>Haziran</v>
      </c>
      <c r="O392" s="55" t="str">
        <f>VLOOKUP(Rapor!$T$5&amp;Data!G392,Kaynak!$A$5:$L$9578,12,0)</f>
        <v>Haziran</v>
      </c>
    </row>
    <row r="393" spans="1:15" x14ac:dyDescent="0.25">
      <c r="A393" s="55" t="str">
        <f>E393&amp;IF(MAX(Rapor!$B$12:$B$16)&gt;=G393,"Topla","")</f>
        <v>2019Topla</v>
      </c>
      <c r="B393" s="55" t="str">
        <f t="shared" si="15"/>
        <v>2019Haziran</v>
      </c>
      <c r="C393" s="55"/>
      <c r="D393" s="55" t="str">
        <f t="shared" si="16"/>
        <v>201924</v>
      </c>
      <c r="E393" s="55">
        <v>2019</v>
      </c>
      <c r="F393" s="55" t="s">
        <v>127</v>
      </c>
      <c r="G393" s="59">
        <v>24</v>
      </c>
      <c r="H393" s="55" t="s">
        <v>553</v>
      </c>
      <c r="I393" s="60">
        <v>654197</v>
      </c>
      <c r="J393" s="62">
        <v>-9.1999999999999998E-2</v>
      </c>
      <c r="K393" s="60">
        <v>730078</v>
      </c>
      <c r="L393" s="62">
        <v>-0.02</v>
      </c>
      <c r="M393" s="59">
        <v>74</v>
      </c>
      <c r="N393" s="55" t="str">
        <f>VLOOKUP(G393,Kaynak!$R$5:$S$56,2,0)</f>
        <v>Haziran</v>
      </c>
      <c r="O393" s="55" t="str">
        <f>VLOOKUP(Rapor!$T$5&amp;Data!G393,Kaynak!$A$5:$L$9578,12,0)</f>
        <v>Haziran</v>
      </c>
    </row>
    <row r="394" spans="1:15" x14ac:dyDescent="0.25">
      <c r="A394" s="55" t="str">
        <f>E394&amp;IF(MAX(Rapor!$B$12:$B$16)&gt;=G394,"Topla","")</f>
        <v>2019Topla</v>
      </c>
      <c r="B394" s="55" t="str">
        <f t="shared" si="15"/>
        <v>2019Haziran</v>
      </c>
      <c r="C394" s="55"/>
      <c r="D394" s="55" t="str">
        <f t="shared" si="16"/>
        <v>201925</v>
      </c>
      <c r="E394" s="55">
        <v>2019</v>
      </c>
      <c r="F394" s="55" t="s">
        <v>126</v>
      </c>
      <c r="G394" s="56">
        <v>25</v>
      </c>
      <c r="H394" s="55" t="s">
        <v>555</v>
      </c>
      <c r="I394" s="57">
        <v>560844</v>
      </c>
      <c r="J394" s="63">
        <v>-0.14299999999999999</v>
      </c>
      <c r="K394" s="57">
        <v>622268</v>
      </c>
      <c r="L394" s="63">
        <v>-0.14799999999999999</v>
      </c>
      <c r="M394" s="56">
        <v>69</v>
      </c>
      <c r="N394" s="55" t="str">
        <f>VLOOKUP(G394,Kaynak!$R$5:$S$56,2,0)</f>
        <v>Haziran</v>
      </c>
      <c r="O394" s="55" t="str">
        <f>VLOOKUP(Rapor!$T$5&amp;Data!G394,Kaynak!$A$5:$L$9578,12,0)</f>
        <v>Haziran</v>
      </c>
    </row>
    <row r="395" spans="1:15" x14ac:dyDescent="0.25">
      <c r="A395" s="55" t="str">
        <f>E395&amp;IF(MAX(Rapor!$B$12:$B$16)&gt;=G395,"Topla","")</f>
        <v>2019Topla</v>
      </c>
      <c r="B395" s="55" t="str">
        <f t="shared" si="15"/>
        <v>2019Haziran</v>
      </c>
      <c r="C395" s="55"/>
      <c r="D395" s="55" t="str">
        <f t="shared" si="16"/>
        <v>201926</v>
      </c>
      <c r="E395" s="55">
        <v>2019</v>
      </c>
      <c r="F395" s="55" t="s">
        <v>125</v>
      </c>
      <c r="G395" s="56">
        <v>26</v>
      </c>
      <c r="H395" s="55" t="s">
        <v>555</v>
      </c>
      <c r="I395" s="57">
        <v>486301</v>
      </c>
      <c r="J395" s="63">
        <v>-0.13200000000000001</v>
      </c>
      <c r="K395" s="57">
        <v>553464</v>
      </c>
      <c r="L395" s="63">
        <v>-0.11</v>
      </c>
      <c r="M395" s="56">
        <v>65</v>
      </c>
      <c r="N395" s="55" t="str">
        <f>VLOOKUP(G395,Kaynak!$R$5:$S$56,2,0)</f>
        <v>Haziran</v>
      </c>
      <c r="O395" s="55" t="str">
        <f>VLOOKUP(Rapor!$T$5&amp;Data!G395,Kaynak!$A$5:$L$9578,12,0)</f>
        <v>Haziran</v>
      </c>
    </row>
    <row r="396" spans="1:15" x14ac:dyDescent="0.25">
      <c r="A396" s="55" t="str">
        <f>E396&amp;IF(MAX(Rapor!$B$12:$B$16)&gt;=G396,"Topla","")</f>
        <v>2019Topla</v>
      </c>
      <c r="B396" s="55" t="str">
        <f t="shared" si="15"/>
        <v>2019Temmuz</v>
      </c>
      <c r="C396" s="55"/>
      <c r="D396" s="55" t="str">
        <f t="shared" si="16"/>
        <v>201927</v>
      </c>
      <c r="E396" s="55">
        <v>2019</v>
      </c>
      <c r="F396" s="55" t="s">
        <v>123</v>
      </c>
      <c r="G396" s="59">
        <v>27</v>
      </c>
      <c r="H396" s="55" t="s">
        <v>559</v>
      </c>
      <c r="I396" s="60">
        <v>734762</v>
      </c>
      <c r="J396" s="43">
        <v>0.51100000000000001</v>
      </c>
      <c r="K396" s="60">
        <v>788217</v>
      </c>
      <c r="L396" s="43">
        <v>0.42399999999999999</v>
      </c>
      <c r="M396" s="59">
        <v>58</v>
      </c>
      <c r="N396" s="55" t="str">
        <f>VLOOKUP(G396,Kaynak!$R$5:$S$56,2,0)</f>
        <v>Temmuz</v>
      </c>
      <c r="O396" s="55" t="str">
        <f>VLOOKUP(Rapor!$T$5&amp;Data!G396,Kaynak!$A$5:$L$9578,12,0)</f>
        <v>Temmuz</v>
      </c>
    </row>
    <row r="397" spans="1:15" x14ac:dyDescent="0.25">
      <c r="A397" s="55" t="str">
        <f>E397&amp;IF(MAX(Rapor!$B$12:$B$16)&gt;=G397,"Topla","")</f>
        <v>2019Topla</v>
      </c>
      <c r="B397" s="55" t="str">
        <f t="shared" si="15"/>
        <v>2019Temmuz</v>
      </c>
      <c r="C397" s="55"/>
      <c r="D397" s="55" t="str">
        <f t="shared" si="16"/>
        <v>201928</v>
      </c>
      <c r="E397" s="55">
        <v>2019</v>
      </c>
      <c r="F397" s="55" t="s">
        <v>121</v>
      </c>
      <c r="G397" s="56">
        <v>28</v>
      </c>
      <c r="H397" s="55" t="s">
        <v>559</v>
      </c>
      <c r="I397" s="57">
        <v>559442</v>
      </c>
      <c r="J397" s="63">
        <v>-0.23899999999999999</v>
      </c>
      <c r="K397" s="57">
        <v>636393</v>
      </c>
      <c r="L397" s="63">
        <v>-0.193</v>
      </c>
      <c r="M397" s="56">
        <v>79</v>
      </c>
      <c r="N397" s="55" t="str">
        <f>VLOOKUP(G397,Kaynak!$R$5:$S$56,2,0)</f>
        <v>Temmuz</v>
      </c>
      <c r="O397" s="55" t="str">
        <f>VLOOKUP(Rapor!$T$5&amp;Data!G397,Kaynak!$A$5:$L$9578,12,0)</f>
        <v>Temmuz</v>
      </c>
    </row>
    <row r="398" spans="1:15" x14ac:dyDescent="0.25">
      <c r="A398" s="55" t="str">
        <f>E398&amp;IF(MAX(Rapor!$B$12:$B$16)&gt;=G398,"Topla","")</f>
        <v>2019Topla</v>
      </c>
      <c r="B398" s="55" t="str">
        <f t="shared" si="15"/>
        <v>2019Temmuz</v>
      </c>
      <c r="C398" s="55"/>
      <c r="D398" s="55" t="str">
        <f t="shared" si="16"/>
        <v>201929</v>
      </c>
      <c r="E398" s="55">
        <v>2019</v>
      </c>
      <c r="F398" s="55" t="s">
        <v>119</v>
      </c>
      <c r="G398" s="59">
        <v>29</v>
      </c>
      <c r="H398" s="55" t="s">
        <v>558</v>
      </c>
      <c r="I398" s="60">
        <v>596692</v>
      </c>
      <c r="J398" s="43">
        <v>6.7000000000000004E-2</v>
      </c>
      <c r="K398" s="60">
        <v>644771</v>
      </c>
      <c r="L398" s="43">
        <v>1.2999999999999999E-2</v>
      </c>
      <c r="M398" s="59">
        <v>70</v>
      </c>
      <c r="N398" s="55" t="str">
        <f>VLOOKUP(G398,Kaynak!$R$5:$S$56,2,0)</f>
        <v>Temmuz</v>
      </c>
      <c r="O398" s="55" t="str">
        <f>VLOOKUP(Rapor!$T$5&amp;Data!G398,Kaynak!$A$5:$L$9578,12,0)</f>
        <v>Temmuz</v>
      </c>
    </row>
    <row r="399" spans="1:15" x14ac:dyDescent="0.25">
      <c r="A399" s="55" t="str">
        <f>E399&amp;IF(MAX(Rapor!$B$12:$B$16)&gt;=G399,"Topla","")</f>
        <v>2019Topla</v>
      </c>
      <c r="B399" s="55" t="str">
        <f t="shared" si="15"/>
        <v>2019Temmuz</v>
      </c>
      <c r="C399" s="55"/>
      <c r="D399" s="55" t="str">
        <f t="shared" si="16"/>
        <v>201930</v>
      </c>
      <c r="E399" s="55">
        <v>2019</v>
      </c>
      <c r="F399" s="55" t="s">
        <v>557</v>
      </c>
      <c r="G399" s="56">
        <v>30</v>
      </c>
      <c r="H399" s="55" t="s">
        <v>558</v>
      </c>
      <c r="I399" s="57">
        <v>431685</v>
      </c>
      <c r="J399" s="63">
        <v>-0.27700000000000002</v>
      </c>
      <c r="K399" s="57">
        <v>506908</v>
      </c>
      <c r="L399" s="63">
        <v>-0.214</v>
      </c>
      <c r="M399" s="56">
        <v>67</v>
      </c>
      <c r="N399" s="55" t="str">
        <f>VLOOKUP(G399,Kaynak!$R$5:$S$56,2,0)</f>
        <v>Temmuz</v>
      </c>
      <c r="O399" s="55" t="str">
        <f>VLOOKUP(Rapor!$T$5&amp;Data!G399,Kaynak!$A$5:$L$9578,12,0)</f>
        <v>Temmuz</v>
      </c>
    </row>
    <row r="400" spans="1:15" x14ac:dyDescent="0.25">
      <c r="A400" s="55" t="str">
        <f>E400&amp;IF(MAX(Rapor!$B$12:$B$16)&gt;=G400,"Topla","")</f>
        <v>2019Topla</v>
      </c>
      <c r="B400" s="55" t="str">
        <f t="shared" si="15"/>
        <v>2019Temmuz</v>
      </c>
      <c r="C400" s="55"/>
      <c r="D400" s="55" t="str">
        <f t="shared" si="16"/>
        <v>201931</v>
      </c>
      <c r="E400" s="55">
        <v>2019</v>
      </c>
      <c r="F400" s="55" t="s">
        <v>560</v>
      </c>
      <c r="G400" s="56">
        <v>31</v>
      </c>
      <c r="H400" s="55" t="s">
        <v>564</v>
      </c>
      <c r="I400" s="55">
        <v>812870</v>
      </c>
      <c r="J400" s="55">
        <v>0.88300000000000001</v>
      </c>
      <c r="K400" s="55">
        <v>857288</v>
      </c>
      <c r="L400" s="55">
        <v>0.67800000000000005</v>
      </c>
      <c r="M400" s="55">
        <v>62</v>
      </c>
      <c r="N400" s="55" t="str">
        <f>VLOOKUP(G400,Kaynak!$R$5:$S$56,2,0)</f>
        <v>Ağustos</v>
      </c>
      <c r="O400" s="55" t="str">
        <f>VLOOKUP(Rapor!$T$5&amp;Data!G400,Kaynak!$A$5:$L$9578,12,0)</f>
        <v>Temmuz</v>
      </c>
    </row>
    <row r="401" spans="1:15" x14ac:dyDescent="0.25">
      <c r="A401" s="55" t="str">
        <f>E401&amp;IF(MAX(Rapor!$B$12:$B$16)&gt;=G401,"Topla","")</f>
        <v>2019Topla</v>
      </c>
      <c r="B401" s="55" t="str">
        <f t="shared" si="15"/>
        <v>2019Ağustos</v>
      </c>
      <c r="C401" s="55"/>
      <c r="D401" s="55" t="str">
        <f t="shared" si="16"/>
        <v>201932</v>
      </c>
      <c r="E401" s="55">
        <v>2019</v>
      </c>
      <c r="F401" s="55" t="s">
        <v>561</v>
      </c>
      <c r="G401" s="56">
        <v>32</v>
      </c>
      <c r="H401" s="55" t="s">
        <v>564</v>
      </c>
      <c r="I401" s="55">
        <v>826643</v>
      </c>
      <c r="J401" s="55">
        <v>1.7000000000000001E-2</v>
      </c>
      <c r="K401" s="55">
        <v>852712</v>
      </c>
      <c r="L401" s="55" t="s">
        <v>8</v>
      </c>
      <c r="M401" s="55">
        <v>53</v>
      </c>
      <c r="N401" s="55" t="str">
        <f>VLOOKUP(G401,Kaynak!$R$5:$S$56,2,0)</f>
        <v>Ağustos</v>
      </c>
      <c r="O401" s="55" t="str">
        <f>VLOOKUP(Rapor!$T$5&amp;Data!G401,Kaynak!$A$5:$L$9578,12,0)</f>
        <v>Ağustos</v>
      </c>
    </row>
    <row r="402" spans="1:15" x14ac:dyDescent="0.25">
      <c r="A402" s="55" t="str">
        <f>E402&amp;IF(MAX(Rapor!$B$12:$B$16)&gt;=G402,"Topla","")</f>
        <v>2019Topla</v>
      </c>
      <c r="B402" s="55" t="str">
        <f t="shared" si="15"/>
        <v>2019Ağustos</v>
      </c>
      <c r="C402" s="55"/>
      <c r="D402" s="55" t="str">
        <f t="shared" si="16"/>
        <v>201933</v>
      </c>
      <c r="E402" s="55">
        <v>2019</v>
      </c>
      <c r="F402" s="55" t="s">
        <v>562</v>
      </c>
      <c r="G402" s="56">
        <v>33</v>
      </c>
      <c r="H402" s="55" t="s">
        <v>564</v>
      </c>
      <c r="I402" s="55">
        <v>659167</v>
      </c>
      <c r="J402" s="55">
        <v>-0.20300000000000001</v>
      </c>
      <c r="K402" s="55">
        <v>703828</v>
      </c>
      <c r="L402" s="55">
        <v>-0.17499999999999999</v>
      </c>
      <c r="M402" s="55">
        <v>65</v>
      </c>
      <c r="N402" s="55" t="str">
        <f>VLOOKUP(G402,Kaynak!$R$5:$S$56,2,0)</f>
        <v>Ağustos</v>
      </c>
      <c r="O402" s="55" t="str">
        <f>VLOOKUP(Rapor!$T$5&amp;Data!G402,Kaynak!$A$5:$L$9578,12,0)</f>
        <v>Ağustos</v>
      </c>
    </row>
    <row r="403" spans="1:15" ht="15" customHeight="1" x14ac:dyDescent="0.25">
      <c r="A403" s="55" t="str">
        <f>E403&amp;IF(MAX(Rapor!$B$12:$B$16)&gt;=G403,"Topla","")</f>
        <v>2019Topla</v>
      </c>
      <c r="B403" s="55" t="str">
        <f t="shared" si="15"/>
        <v>2019Ağustos</v>
      </c>
      <c r="C403" s="55"/>
      <c r="D403" s="55" t="str">
        <f t="shared" si="16"/>
        <v>201934</v>
      </c>
      <c r="E403" s="55">
        <v>2019</v>
      </c>
      <c r="F403" s="55" t="s">
        <v>563</v>
      </c>
      <c r="G403" s="56">
        <v>34</v>
      </c>
      <c r="H403" s="55" t="s">
        <v>565</v>
      </c>
      <c r="I403" s="55">
        <v>660039</v>
      </c>
      <c r="J403" s="55" t="s">
        <v>8</v>
      </c>
      <c r="K403" s="55">
        <v>705052</v>
      </c>
      <c r="L403" s="55" t="s">
        <v>8</v>
      </c>
      <c r="M403" s="55">
        <v>46</v>
      </c>
      <c r="N403" s="55" t="str">
        <f>VLOOKUP(G403,Kaynak!$R$5:$S$56,2,0)</f>
        <v>Ağustos</v>
      </c>
      <c r="O403" s="55" t="str">
        <f>VLOOKUP(Rapor!$T$5&amp;Data!G403,Kaynak!$A$5:$L$9578,12,0)</f>
        <v>Ağustos</v>
      </c>
    </row>
    <row r="404" spans="1:15" ht="21" customHeight="1" x14ac:dyDescent="0.25">
      <c r="A404" s="55" t="str">
        <f>E404&amp;IF(MAX(Rapor!$B$12:$B$16)&gt;=G404,"Topla","")</f>
        <v>2019Topla</v>
      </c>
      <c r="B404" s="55" t="str">
        <f t="shared" si="15"/>
        <v>2019Ağustos</v>
      </c>
      <c r="C404" s="55"/>
      <c r="D404" s="55" t="str">
        <f t="shared" si="16"/>
        <v>201935</v>
      </c>
      <c r="E404" s="55">
        <v>2019</v>
      </c>
      <c r="F404" s="55" t="s">
        <v>567</v>
      </c>
      <c r="G404" s="56">
        <v>35</v>
      </c>
      <c r="H404" s="55" t="s">
        <v>568</v>
      </c>
      <c r="I404" s="57">
        <v>559095</v>
      </c>
      <c r="J404" s="63">
        <v>-0.153</v>
      </c>
      <c r="K404" s="57">
        <v>616296</v>
      </c>
      <c r="L404" s="63">
        <v>-0.13200000000000001</v>
      </c>
      <c r="M404" s="56">
        <v>51</v>
      </c>
      <c r="N404" s="55" t="str">
        <f>VLOOKUP(G404,Kaynak!$R$5:$S$56,2,0)</f>
        <v>Eylül</v>
      </c>
      <c r="O404" s="55" t="str">
        <f>VLOOKUP(Rapor!$T$5&amp;Data!G404,Kaynak!$A$5:$L$9578,12,0)</f>
        <v>Ağustos</v>
      </c>
    </row>
    <row r="405" spans="1:15" x14ac:dyDescent="0.25">
      <c r="A405" s="55" t="str">
        <f>E405&amp;IF(MAX(Rapor!$B$12:$B$16)&gt;=G405,"Topla","")</f>
        <v>2019Topla</v>
      </c>
      <c r="B405" s="55" t="str">
        <f t="shared" si="15"/>
        <v>2019Eylül</v>
      </c>
      <c r="C405" s="55"/>
      <c r="D405" s="55" t="str">
        <f t="shared" si="16"/>
        <v>201936</v>
      </c>
      <c r="E405" s="55">
        <v>2019</v>
      </c>
      <c r="F405" s="55" t="s">
        <v>109</v>
      </c>
      <c r="G405" s="59">
        <v>36</v>
      </c>
      <c r="H405" s="55" t="s">
        <v>569</v>
      </c>
      <c r="I405" s="60">
        <v>437902</v>
      </c>
      <c r="J405" s="62">
        <v>-0.217</v>
      </c>
      <c r="K405" s="60">
        <v>497638</v>
      </c>
      <c r="L405" s="62">
        <v>-0.193</v>
      </c>
      <c r="M405" s="59">
        <v>51</v>
      </c>
      <c r="N405" s="55" t="str">
        <f>VLOOKUP(G405,Kaynak!$R$5:$S$56,2,0)</f>
        <v>Eylül</v>
      </c>
      <c r="O405" s="55" t="str">
        <f>VLOOKUP(Rapor!$T$5&amp;Data!G405,Kaynak!$A$5:$L$9578,12,0)</f>
        <v>Eylül</v>
      </c>
    </row>
    <row r="406" spans="1:15" x14ac:dyDescent="0.25">
      <c r="A406" s="55" t="str">
        <f>E406&amp;IF(MAX(Rapor!$B$12:$B$16)&gt;=G406,"Topla","")</f>
        <v>2019Topla</v>
      </c>
      <c r="B406" s="55" t="str">
        <f t="shared" si="15"/>
        <v>2019Eylül</v>
      </c>
      <c r="C406" s="55"/>
      <c r="D406" s="55" t="str">
        <f t="shared" si="16"/>
        <v>201937</v>
      </c>
      <c r="E406" s="55">
        <v>2019</v>
      </c>
      <c r="F406" s="55" t="s">
        <v>108</v>
      </c>
      <c r="G406" s="56">
        <v>37</v>
      </c>
      <c r="H406" s="55" t="s">
        <v>569</v>
      </c>
      <c r="I406" s="57">
        <v>373930</v>
      </c>
      <c r="J406" s="63">
        <v>-0.14599999999999999</v>
      </c>
      <c r="K406" s="57">
        <v>431944</v>
      </c>
      <c r="L406" s="63">
        <v>-0.13200000000000001</v>
      </c>
      <c r="M406" s="56">
        <v>56</v>
      </c>
      <c r="N406" s="55" t="str">
        <f>VLOOKUP(G406,Kaynak!$R$5:$S$56,2,0)</f>
        <v>Eylül</v>
      </c>
      <c r="O406" s="55" t="str">
        <f>VLOOKUP(Rapor!$T$5&amp;Data!G406,Kaynak!$A$5:$L$9578,12,0)</f>
        <v>Eylül</v>
      </c>
    </row>
    <row r="407" spans="1:15" x14ac:dyDescent="0.25">
      <c r="A407" s="55" t="str">
        <f>E407&amp;IF(MAX(Rapor!$B$12:$B$16)&gt;=G407,"Topla","")</f>
        <v>2019Topla</v>
      </c>
      <c r="B407" s="55" t="str">
        <f t="shared" si="15"/>
        <v>2019Eylül</v>
      </c>
      <c r="C407" s="55"/>
      <c r="D407" s="55" t="str">
        <f t="shared" si="16"/>
        <v>201938</v>
      </c>
      <c r="E407" s="55">
        <v>2019</v>
      </c>
      <c r="F407" s="55" t="s">
        <v>106</v>
      </c>
      <c r="G407" s="59">
        <v>38</v>
      </c>
      <c r="H407" s="55" t="s">
        <v>570</v>
      </c>
      <c r="I407" s="60">
        <v>458861</v>
      </c>
      <c r="J407" s="43">
        <v>0.22700000000000001</v>
      </c>
      <c r="K407" s="60">
        <v>516187</v>
      </c>
      <c r="L407" s="43">
        <v>0.19500000000000001</v>
      </c>
      <c r="M407" s="59">
        <v>49</v>
      </c>
      <c r="N407" s="55" t="str">
        <f>VLOOKUP(G407,Kaynak!$R$5:$S$56,2,0)</f>
        <v>Eylül</v>
      </c>
      <c r="O407" s="55" t="str">
        <f>VLOOKUP(Rapor!$T$5&amp;Data!G407,Kaynak!$A$5:$L$9578,12,0)</f>
        <v>Eylül</v>
      </c>
    </row>
    <row r="408" spans="1:15" x14ac:dyDescent="0.25">
      <c r="A408" s="55" t="str">
        <f>E408&amp;IF(MAX(Rapor!$B$12:$B$16)&gt;=G408,"Topla","")</f>
        <v>2019Topla</v>
      </c>
      <c r="B408" s="55" t="str">
        <f t="shared" si="15"/>
        <v>2019Eylül</v>
      </c>
      <c r="C408" s="55"/>
      <c r="D408" s="55" t="str">
        <f t="shared" si="16"/>
        <v>201939</v>
      </c>
      <c r="E408" s="55">
        <v>2019</v>
      </c>
      <c r="F408" s="55" t="s">
        <v>104</v>
      </c>
      <c r="G408" s="56">
        <v>39</v>
      </c>
      <c r="H408" s="55" t="s">
        <v>571</v>
      </c>
      <c r="I408" s="57">
        <v>399473</v>
      </c>
      <c r="J408" s="63">
        <v>-0.129</v>
      </c>
      <c r="K408" s="57">
        <v>440108</v>
      </c>
      <c r="L408" s="63">
        <v>-0.14699999999999999</v>
      </c>
      <c r="M408" s="56">
        <v>35</v>
      </c>
      <c r="N408" s="55" t="str">
        <f>VLOOKUP(G408,Kaynak!$R$5:$S$56,2,0)</f>
        <v>Eylül</v>
      </c>
      <c r="O408" s="55" t="str">
        <f>VLOOKUP(Rapor!$T$5&amp;Data!G408,Kaynak!$A$5:$L$9578,12,0)</f>
        <v>Eylül</v>
      </c>
    </row>
    <row r="409" spans="1:15" x14ac:dyDescent="0.25">
      <c r="A409" s="55" t="str">
        <f>E409&amp;IF(MAX(Rapor!$B$12:$B$16)&gt;=G409,"Topla","")</f>
        <v>2019Topla</v>
      </c>
      <c r="B409" s="55" t="str">
        <f t="shared" si="15"/>
        <v>2019Ekim</v>
      </c>
      <c r="C409" s="55"/>
      <c r="D409" s="55" t="str">
        <f t="shared" si="16"/>
        <v>201940</v>
      </c>
      <c r="E409" s="55">
        <v>2019</v>
      </c>
      <c r="F409" s="55" t="s">
        <v>103</v>
      </c>
      <c r="G409" s="56">
        <v>40</v>
      </c>
      <c r="H409" s="55" t="s">
        <v>573</v>
      </c>
      <c r="I409" s="57">
        <v>1659351</v>
      </c>
      <c r="J409" s="58">
        <v>3.1539999999999999</v>
      </c>
      <c r="K409" s="57">
        <v>1705818</v>
      </c>
      <c r="L409" s="58">
        <v>2.8220000000000001</v>
      </c>
      <c r="M409" s="56">
        <v>59</v>
      </c>
      <c r="N409" s="55" t="str">
        <f>VLOOKUP(G409,Kaynak!$R$5:$S$56,2,0)</f>
        <v>Ekim</v>
      </c>
      <c r="O409" s="55" t="str">
        <f>VLOOKUP(Rapor!$T$5&amp;Data!G409,Kaynak!$A$5:$L$9578,12,0)</f>
        <v>Ekim</v>
      </c>
    </row>
    <row r="410" spans="1:15" x14ac:dyDescent="0.25">
      <c r="A410" s="55" t="str">
        <f>E410&amp;IF(MAX(Rapor!$B$12:$B$16)&gt;=G410,"Topla","")</f>
        <v>2019Topla</v>
      </c>
      <c r="B410" s="55" t="str">
        <f t="shared" si="15"/>
        <v>2019Ekim</v>
      </c>
      <c r="C410" s="55"/>
      <c r="D410" s="55" t="str">
        <f t="shared" si="16"/>
        <v>201941</v>
      </c>
      <c r="E410" s="55">
        <v>2019</v>
      </c>
      <c r="F410" s="55" t="s">
        <v>102</v>
      </c>
      <c r="G410" s="59">
        <v>41</v>
      </c>
      <c r="H410" s="55" t="s">
        <v>572</v>
      </c>
      <c r="I410" s="60">
        <v>2319452</v>
      </c>
      <c r="J410" s="43">
        <v>0.39800000000000002</v>
      </c>
      <c r="K410" s="60">
        <v>2343968</v>
      </c>
      <c r="L410" s="43">
        <v>0.374</v>
      </c>
      <c r="M410" s="59">
        <v>53</v>
      </c>
      <c r="N410" s="55" t="str">
        <f>VLOOKUP(G410,Kaynak!$R$5:$S$56,2,0)</f>
        <v>Ekim</v>
      </c>
      <c r="O410" s="55" t="str">
        <f>VLOOKUP(Rapor!$T$5&amp;Data!G410,Kaynak!$A$5:$L$9578,12,0)</f>
        <v>Ekim</v>
      </c>
    </row>
    <row r="411" spans="1:15" x14ac:dyDescent="0.25">
      <c r="A411" s="55" t="str">
        <f>E411&amp;IF(MAX(Rapor!$B$12:$B$16)&gt;=G411,"Topla","")</f>
        <v>2019Topla</v>
      </c>
      <c r="B411" s="55" t="str">
        <f t="shared" si="15"/>
        <v>2019Ekim</v>
      </c>
      <c r="C411" s="55"/>
      <c r="D411" s="55" t="str">
        <f t="shared" si="16"/>
        <v>201942</v>
      </c>
      <c r="E411" s="55">
        <v>2019</v>
      </c>
      <c r="F411" s="55" t="s">
        <v>100</v>
      </c>
      <c r="G411" s="56">
        <v>42</v>
      </c>
      <c r="H411" s="55" t="s">
        <v>572</v>
      </c>
      <c r="I411" s="57">
        <v>2223120</v>
      </c>
      <c r="J411" s="63">
        <v>-4.2000000000000003E-2</v>
      </c>
      <c r="K411" s="57">
        <v>2241452</v>
      </c>
      <c r="L411" s="63">
        <v>-4.3999999999999997E-2</v>
      </c>
      <c r="M411" s="56">
        <v>58</v>
      </c>
      <c r="N411" s="55" t="str">
        <f>VLOOKUP(G411,Kaynak!$R$5:$S$56,2,0)</f>
        <v>Ekim</v>
      </c>
      <c r="O411" s="55" t="str">
        <f>VLOOKUP(Rapor!$T$5&amp;Data!G411,Kaynak!$A$5:$L$9578,12,0)</f>
        <v>Ekim</v>
      </c>
    </row>
    <row r="412" spans="1:15" x14ac:dyDescent="0.25">
      <c r="A412" s="55" t="str">
        <f>E412&amp;IF(MAX(Rapor!$B$12:$B$16)&gt;=G412,"Topla","")</f>
        <v>2019Topla</v>
      </c>
      <c r="B412" s="55" t="str">
        <f t="shared" si="15"/>
        <v>2019Ekim</v>
      </c>
      <c r="C412" s="55"/>
      <c r="D412" s="55" t="str">
        <f t="shared" si="16"/>
        <v>201943</v>
      </c>
      <c r="E412" s="55">
        <v>2019</v>
      </c>
      <c r="F412" s="55" t="s">
        <v>99</v>
      </c>
      <c r="G412" s="59">
        <v>43</v>
      </c>
      <c r="H412" s="55" t="s">
        <v>572</v>
      </c>
      <c r="I412" s="60">
        <v>2199660</v>
      </c>
      <c r="J412" s="62">
        <v>-1.0999999999999999E-2</v>
      </c>
      <c r="K412" s="60">
        <v>2220651</v>
      </c>
      <c r="L412" s="61" t="s">
        <v>8</v>
      </c>
      <c r="M412" s="59">
        <v>51</v>
      </c>
      <c r="N412" s="55" t="str">
        <f>VLOOKUP(G412,Kaynak!$R$5:$S$56,2,0)</f>
        <v>Ekim</v>
      </c>
      <c r="O412" s="55" t="str">
        <f>VLOOKUP(Rapor!$T$5&amp;Data!G412,Kaynak!$A$5:$L$9578,12,0)</f>
        <v>Ekim</v>
      </c>
    </row>
    <row r="413" spans="1:15" x14ac:dyDescent="0.25">
      <c r="A413" s="55" t="str">
        <f>E413&amp;IF(MAX(Rapor!$B$12:$B$16)&gt;=G413,"Topla","")</f>
        <v>2019Topla</v>
      </c>
      <c r="B413" s="55" t="str">
        <f t="shared" si="15"/>
        <v>2019Ekim</v>
      </c>
      <c r="C413" s="55"/>
      <c r="D413" s="55" t="str">
        <f t="shared" si="16"/>
        <v>201944</v>
      </c>
      <c r="E413" s="55">
        <v>2019</v>
      </c>
      <c r="F413" s="55" t="s">
        <v>97</v>
      </c>
      <c r="G413" s="56">
        <v>44</v>
      </c>
      <c r="H413" s="55" t="s">
        <v>572</v>
      </c>
      <c r="I413" s="57">
        <v>1194044</v>
      </c>
      <c r="J413" s="63">
        <v>-0.45700000000000002</v>
      </c>
      <c r="K413" s="57">
        <v>1228447</v>
      </c>
      <c r="L413" s="63">
        <v>-0.44700000000000001</v>
      </c>
      <c r="M413" s="56">
        <v>44</v>
      </c>
      <c r="N413" s="55" t="str">
        <f>VLOOKUP(G413,Kaynak!$R$5:$S$56,2,0)</f>
        <v>Kasım</v>
      </c>
      <c r="O413" s="55" t="str">
        <f>VLOOKUP(Rapor!$T$5&amp;Data!G413,Kaynak!$A$5:$L$9578,12,0)</f>
        <v>Ekim</v>
      </c>
    </row>
    <row r="414" spans="1:15" x14ac:dyDescent="0.25">
      <c r="A414" s="55" t="str">
        <f>E414&amp;IF(MAX(Rapor!$B$12:$B$16)&gt;=G414,"Topla","")</f>
        <v>2019Topla</v>
      </c>
      <c r="B414" s="55" t="str">
        <f t="shared" si="15"/>
        <v>2019Kasım</v>
      </c>
      <c r="C414" s="55"/>
      <c r="D414" s="55" t="str">
        <f t="shared" si="16"/>
        <v>201945</v>
      </c>
      <c r="E414" s="55">
        <v>2019</v>
      </c>
      <c r="F414" s="55" t="s">
        <v>95</v>
      </c>
      <c r="G414" s="59">
        <v>45</v>
      </c>
      <c r="H414" s="55" t="s">
        <v>575</v>
      </c>
      <c r="I414" s="60">
        <v>2149685</v>
      </c>
      <c r="J414" s="43">
        <v>0.8</v>
      </c>
      <c r="K414" s="60">
        <v>2179637</v>
      </c>
      <c r="L414" s="43">
        <v>0.77400000000000002</v>
      </c>
      <c r="M414" s="59">
        <v>62</v>
      </c>
      <c r="N414" s="55" t="str">
        <f>VLOOKUP(G414,Kaynak!$R$5:$S$56,2,0)</f>
        <v>Kasım</v>
      </c>
      <c r="O414" s="55" t="str">
        <f>VLOOKUP(Rapor!$T$5&amp;Data!G414,Kaynak!$A$5:$L$9578,12,0)</f>
        <v>Kasım</v>
      </c>
    </row>
    <row r="415" spans="1:15" x14ac:dyDescent="0.25">
      <c r="A415" s="55" t="str">
        <f>E415&amp;IF(MAX(Rapor!$B$12:$B$16)&gt;=G415,"Topla","")</f>
        <v>2019Topla</v>
      </c>
      <c r="B415" s="55" t="str">
        <f t="shared" si="15"/>
        <v>2019Kasım</v>
      </c>
      <c r="C415" s="55"/>
      <c r="D415" s="55" t="str">
        <f t="shared" si="16"/>
        <v>201946</v>
      </c>
      <c r="E415" s="55">
        <v>2019</v>
      </c>
      <c r="F415" s="55" t="s">
        <v>93</v>
      </c>
      <c r="G415" s="56">
        <v>46</v>
      </c>
      <c r="H415" s="55" t="s">
        <v>575</v>
      </c>
      <c r="I415" s="57">
        <v>2577009</v>
      </c>
      <c r="J415" s="58">
        <v>0.19900000000000001</v>
      </c>
      <c r="K415" s="57">
        <v>2639319</v>
      </c>
      <c r="L415" s="58">
        <v>0.21099999999999999</v>
      </c>
      <c r="M415" s="56">
        <v>60</v>
      </c>
      <c r="N415" s="55" t="str">
        <f>VLOOKUP(G415,Kaynak!$R$5:$S$56,2,0)</f>
        <v>Kasım</v>
      </c>
      <c r="O415" s="55" t="str">
        <f>VLOOKUP(Rapor!$T$5&amp;Data!G415,Kaynak!$A$5:$L$9578,12,0)</f>
        <v>Kasım</v>
      </c>
    </row>
    <row r="416" spans="1:15" x14ac:dyDescent="0.25">
      <c r="A416" s="55" t="str">
        <f>E416&amp;IF(MAX(Rapor!$B$12:$B$16)&gt;=G416,"Topla","")</f>
        <v>2019Topla</v>
      </c>
      <c r="B416" s="55" t="str">
        <f t="shared" si="15"/>
        <v>2019Kasım</v>
      </c>
      <c r="C416" s="55"/>
      <c r="D416" s="55" t="str">
        <f t="shared" si="16"/>
        <v>201947</v>
      </c>
      <c r="E416" s="55">
        <v>2019</v>
      </c>
      <c r="F416" s="55" t="s">
        <v>92</v>
      </c>
      <c r="G416" s="59">
        <v>47</v>
      </c>
      <c r="H416" s="55" t="s">
        <v>575</v>
      </c>
      <c r="I416" s="60">
        <v>1926109</v>
      </c>
      <c r="J416" s="62">
        <v>-0.253</v>
      </c>
      <c r="K416" s="60">
        <v>1961406</v>
      </c>
      <c r="L416" s="62">
        <v>-0.25700000000000001</v>
      </c>
      <c r="M416" s="59">
        <v>52</v>
      </c>
      <c r="N416" s="55" t="str">
        <f>VLOOKUP(G416,Kaynak!$R$5:$S$56,2,0)</f>
        <v>Kasım</v>
      </c>
      <c r="O416" s="55" t="str">
        <f>VLOOKUP(Rapor!$T$5&amp;Data!G416,Kaynak!$A$5:$L$9578,12,0)</f>
        <v>Kasım</v>
      </c>
    </row>
    <row r="417" spans="1:15" x14ac:dyDescent="0.25">
      <c r="A417" s="55" t="str">
        <f>E417&amp;IF(MAX(Rapor!$B$12:$B$16)&gt;=G417,"Topla","")</f>
        <v>2019Topla</v>
      </c>
      <c r="B417" s="55" t="str">
        <f t="shared" si="15"/>
        <v>2019Kasım</v>
      </c>
      <c r="C417" s="55"/>
      <c r="D417" s="55" t="str">
        <f t="shared" si="16"/>
        <v>201948</v>
      </c>
      <c r="E417" s="55">
        <v>2019</v>
      </c>
      <c r="F417" s="55" t="s">
        <v>90</v>
      </c>
      <c r="G417" s="56">
        <v>48</v>
      </c>
      <c r="H417" s="55" t="s">
        <v>574</v>
      </c>
      <c r="I417" s="57">
        <v>1282708</v>
      </c>
      <c r="J417" s="63">
        <v>-0.33400000000000002</v>
      </c>
      <c r="K417" s="57">
        <v>1348302</v>
      </c>
      <c r="L417" s="63">
        <v>-0.313</v>
      </c>
      <c r="M417" s="56">
        <v>53</v>
      </c>
      <c r="N417" s="55" t="str">
        <f>VLOOKUP(G417,Kaynak!$R$5:$S$56,2,0)</f>
        <v>Aralık</v>
      </c>
      <c r="O417" s="55" t="str">
        <f>VLOOKUP(Rapor!$T$5&amp;Data!G417,Kaynak!$A$5:$L$9578,12,0)</f>
        <v>Kasım</v>
      </c>
    </row>
    <row r="418" spans="1:15" x14ac:dyDescent="0.25">
      <c r="A418" s="55" t="str">
        <f>E418&amp;IF(MAX(Rapor!$B$12:$B$16)&gt;=G418,"Topla","")</f>
        <v>2019Topla</v>
      </c>
      <c r="B418" s="55" t="str">
        <f t="shared" si="15"/>
        <v>2019Aralık</v>
      </c>
      <c r="D418" s="55" t="str">
        <f t="shared" ref="D418:D425" si="17">+E418&amp;G418</f>
        <v>201949</v>
      </c>
      <c r="E418" s="55">
        <v>2019</v>
      </c>
      <c r="F418" s="55" t="s">
        <v>89</v>
      </c>
      <c r="G418" s="56">
        <v>49</v>
      </c>
      <c r="H418" s="55" t="s">
        <v>577</v>
      </c>
      <c r="I418" s="57">
        <v>1626717</v>
      </c>
      <c r="J418" s="58">
        <v>0.26800000000000002</v>
      </c>
      <c r="K418" s="57">
        <v>1691749</v>
      </c>
      <c r="L418" s="58">
        <v>0.255</v>
      </c>
      <c r="M418" s="56">
        <v>63</v>
      </c>
      <c r="N418" s="55" t="str">
        <f>VLOOKUP(G418,Kaynak!$R$5:$S$56,2,0)</f>
        <v>Aralık</v>
      </c>
      <c r="O418" s="55" t="str">
        <f>VLOOKUP(Rapor!$T$5&amp;Data!G418,Kaynak!$A$5:$L$9578,12,0)</f>
        <v>Aralık</v>
      </c>
    </row>
    <row r="419" spans="1:15" x14ac:dyDescent="0.25">
      <c r="A419" s="55" t="str">
        <f>E419&amp;IF(MAX(Rapor!$B$12:$B$16)&gt;=G419,"Topla","")</f>
        <v>2019Topla</v>
      </c>
      <c r="B419" s="55" t="str">
        <f t="shared" si="15"/>
        <v>2019Aralık</v>
      </c>
      <c r="D419" s="55" t="str">
        <f t="shared" si="17"/>
        <v>201950</v>
      </c>
      <c r="E419" s="55">
        <v>2019</v>
      </c>
      <c r="F419" s="55" t="s">
        <v>88</v>
      </c>
      <c r="G419" s="59">
        <v>50</v>
      </c>
      <c r="H419" s="55" t="s">
        <v>577</v>
      </c>
      <c r="I419" s="60">
        <v>1431256</v>
      </c>
      <c r="J419" s="62">
        <v>-0.12</v>
      </c>
      <c r="K419" s="60">
        <v>1491179</v>
      </c>
      <c r="L419" s="62">
        <v>-0.11899999999999999</v>
      </c>
      <c r="M419" s="59">
        <v>69</v>
      </c>
      <c r="N419" s="55" t="str">
        <f>VLOOKUP(G419,Kaynak!$R$5:$S$56,2,0)</f>
        <v>Aralık</v>
      </c>
      <c r="O419" s="55" t="str">
        <f>VLOOKUP(Rapor!$T$5&amp;Data!G419,Kaynak!$A$5:$L$9578,12,0)</f>
        <v>Aralık</v>
      </c>
    </row>
    <row r="420" spans="1:15" x14ac:dyDescent="0.25">
      <c r="A420" s="55" t="str">
        <f>E420&amp;IF(MAX(Rapor!$B$12:$B$16)&gt;=G420,"Topla","")</f>
        <v>2019Topla</v>
      </c>
      <c r="B420" s="55" t="str">
        <f t="shared" si="15"/>
        <v>2019Aralık</v>
      </c>
      <c r="D420" s="55" t="str">
        <f t="shared" si="17"/>
        <v>201951</v>
      </c>
      <c r="E420" s="55">
        <v>2019</v>
      </c>
      <c r="F420" s="55" t="s">
        <v>87</v>
      </c>
      <c r="G420" s="56">
        <v>51</v>
      </c>
      <c r="H420" s="55" t="s">
        <v>577</v>
      </c>
      <c r="I420" s="57">
        <v>1097344</v>
      </c>
      <c r="J420" s="63">
        <v>-0.23300000000000001</v>
      </c>
      <c r="K420" s="57">
        <v>1215534</v>
      </c>
      <c r="L420" s="63">
        <v>-0.185</v>
      </c>
      <c r="M420" s="56">
        <v>65</v>
      </c>
      <c r="N420" s="55" t="str">
        <f>VLOOKUP(G420,Kaynak!$R$5:$S$56,2,0)</f>
        <v>Aralık</v>
      </c>
      <c r="O420" s="55" t="str">
        <f>VLOOKUP(Rapor!$T$5&amp;Data!G420,Kaynak!$A$5:$L$9578,12,0)</f>
        <v>Aralık</v>
      </c>
    </row>
    <row r="421" spans="1:15" x14ac:dyDescent="0.25">
      <c r="A421" s="55" t="str">
        <f>E421&amp;IF(MAX(Rapor!$B$12:$B$16)&gt;=G421,"Topla","")</f>
        <v>2019Topla</v>
      </c>
      <c r="B421" s="55" t="str">
        <f t="shared" si="15"/>
        <v>2019Aralık</v>
      </c>
      <c r="D421" s="55" t="str">
        <f t="shared" si="17"/>
        <v>201952</v>
      </c>
      <c r="E421" s="55">
        <v>2019</v>
      </c>
      <c r="F421" s="55" t="s">
        <v>85</v>
      </c>
      <c r="G421" s="59">
        <v>52</v>
      </c>
      <c r="H421" s="55" t="s">
        <v>576</v>
      </c>
      <c r="I421" s="60">
        <v>1772217</v>
      </c>
      <c r="J421" s="43">
        <v>0.61499999999999999</v>
      </c>
      <c r="K421" s="60">
        <v>1880299</v>
      </c>
      <c r="L421" s="43">
        <v>0.54700000000000004</v>
      </c>
      <c r="M421" s="59">
        <v>57</v>
      </c>
      <c r="N421" s="55" t="str">
        <f>VLOOKUP(G421,Kaynak!$R$5:$S$56,2,0)</f>
        <v>Aralık</v>
      </c>
      <c r="O421" s="55" t="str">
        <f>VLOOKUP(Rapor!$T$5&amp;Data!G421,Kaynak!$A$5:$L$9578,12,0)</f>
        <v>Aralık</v>
      </c>
    </row>
    <row r="422" spans="1:15" x14ac:dyDescent="0.25">
      <c r="A422" s="55" t="str">
        <f>E422&amp;IF(MAX(Rapor!$B$12:$B$16)&gt;=G422,"Topla","")</f>
        <v>2020Topla</v>
      </c>
      <c r="B422" s="55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7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5" t="str">
        <f>VLOOKUP(G422,Kaynak!$R$5:$S$56,2,0)</f>
        <v>Ocak</v>
      </c>
      <c r="O422" s="55" t="str">
        <f>VLOOKUP(Rapor!$T$5&amp;Data!G422,Kaynak!$A$5:$L$9578,12,0)</f>
        <v>Ocak</v>
      </c>
    </row>
    <row r="423" spans="1:15" x14ac:dyDescent="0.25">
      <c r="A423" s="55" t="str">
        <f>E423&amp;IF(MAX(Rapor!$B$12:$B$16)&gt;=G423,"Topla","")</f>
        <v>2020Topla</v>
      </c>
      <c r="B423" s="55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7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5" t="str">
        <f>VLOOKUP(G423,Kaynak!$R$5:$S$56,2,0)</f>
        <v>Ocak</v>
      </c>
      <c r="O423" s="55" t="str">
        <f>VLOOKUP(Rapor!$T$5&amp;Data!G423,Kaynak!$A$5:$L$9578,12,0)</f>
        <v>Ocak</v>
      </c>
    </row>
    <row r="424" spans="1:15" x14ac:dyDescent="0.25">
      <c r="A424" s="55" t="str">
        <f>E424&amp;IF(MAX(Rapor!$B$12:$B$16)&gt;=G424,"Topla","")</f>
        <v>2020Topla</v>
      </c>
      <c r="B424" s="55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7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5" t="str">
        <f>VLOOKUP(G424,Kaynak!$R$5:$S$56,2,0)</f>
        <v>Ocak</v>
      </c>
      <c r="O424" s="55" t="str">
        <f>VLOOKUP(Rapor!$T$5&amp;Data!G424,Kaynak!$A$5:$L$9578,12,0)</f>
        <v>Ocak</v>
      </c>
    </row>
    <row r="425" spans="1:15" x14ac:dyDescent="0.25">
      <c r="A425" s="55" t="str">
        <f>E425&amp;IF(MAX(Rapor!$B$12:$B$16)&gt;=G425,"Topla","")</f>
        <v>2020Topla</v>
      </c>
      <c r="B425" s="55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7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5" t="str">
        <f>VLOOKUP(G425,Kaynak!$R$5:$S$56,2,0)</f>
        <v>Ocak</v>
      </c>
      <c r="O425" s="55" t="str">
        <f>VLOOKUP(Rapor!$T$5&amp;Data!G425,Kaynak!$A$5:$L$9578,12,0)</f>
        <v>Ocak</v>
      </c>
    </row>
    <row r="426" spans="1:15" x14ac:dyDescent="0.25">
      <c r="A426" s="55" t="str">
        <f>E426&amp;IF(MAX(Rapor!$B$12:$B$16)&gt;=G426,"Topla","")</f>
        <v>2020Topla</v>
      </c>
      <c r="B426" s="55" t="str">
        <f t="shared" si="15"/>
        <v>2020Ocak</v>
      </c>
      <c r="C426" s="55"/>
      <c r="D426" s="55" t="str">
        <f t="shared" ref="D426:D432" si="18">+E426&amp;G426</f>
        <v>20205</v>
      </c>
      <c r="E426" s="55">
        <v>2020</v>
      </c>
      <c r="F426" t="s">
        <v>591</v>
      </c>
      <c r="G426" s="77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5" t="str">
        <f>VLOOKUP(G426,Kaynak!$R$5:$S$56,2,0)</f>
        <v>Şubat</v>
      </c>
      <c r="O426" s="55" t="str">
        <f>VLOOKUP(Rapor!$T$5&amp;Data!G426,Kaynak!$A$5:$L$9578,12,0)</f>
        <v>Ocak</v>
      </c>
    </row>
    <row r="427" spans="1:15" x14ac:dyDescent="0.25">
      <c r="A427" s="55" t="str">
        <f>E427&amp;IF(MAX(Rapor!$B$12:$B$16)&gt;=G427,"Topla","")</f>
        <v>2020Topla</v>
      </c>
      <c r="B427" s="55" t="str">
        <f t="shared" si="15"/>
        <v>2020Şubat</v>
      </c>
      <c r="C427" s="55"/>
      <c r="D427" s="55" t="str">
        <f t="shared" si="18"/>
        <v>20206</v>
      </c>
      <c r="E427" s="55">
        <v>2020</v>
      </c>
      <c r="F427" s="55" t="s">
        <v>594</v>
      </c>
      <c r="G427" s="82">
        <v>6</v>
      </c>
      <c r="H427" s="55" t="s">
        <v>578</v>
      </c>
      <c r="I427" s="60">
        <v>1540508</v>
      </c>
      <c r="J427" s="62">
        <v>-0.115</v>
      </c>
      <c r="K427" s="60">
        <v>1646907</v>
      </c>
      <c r="L427" s="62">
        <v>-0.107</v>
      </c>
      <c r="M427" s="59">
        <v>59</v>
      </c>
      <c r="N427" s="55" t="str">
        <f>VLOOKUP(G427,Kaynak!$R$5:$S$56,2,0)</f>
        <v>Şubat</v>
      </c>
      <c r="O427" s="55" t="str">
        <f>VLOOKUP(Rapor!$T$5&amp;Data!G427,Kaynak!$A$5:$L$9578,12,0)</f>
        <v>Şubat</v>
      </c>
    </row>
    <row r="428" spans="1:15" x14ac:dyDescent="0.25">
      <c r="A428" s="55" t="str">
        <f>E428&amp;IF(MAX(Rapor!$B$12:$B$16)&gt;=G428,"Topla","")</f>
        <v>2020Topla</v>
      </c>
      <c r="B428" s="55" t="str">
        <f t="shared" si="15"/>
        <v>2020Şubat</v>
      </c>
      <c r="C428" s="55"/>
      <c r="D428" s="55" t="str">
        <f t="shared" si="18"/>
        <v>20207</v>
      </c>
      <c r="E428" s="55">
        <v>2020</v>
      </c>
      <c r="F428" s="55" t="s">
        <v>595</v>
      </c>
      <c r="G428" s="83">
        <v>7</v>
      </c>
      <c r="H428" s="55" t="s">
        <v>578</v>
      </c>
      <c r="I428" s="78">
        <v>1445668</v>
      </c>
      <c r="J428" s="63">
        <v>-6.2E-2</v>
      </c>
      <c r="K428" s="57">
        <v>1603747</v>
      </c>
      <c r="L428" s="63">
        <v>-2.7E-2</v>
      </c>
      <c r="M428" s="56">
        <v>71</v>
      </c>
      <c r="N428" s="55" t="str">
        <f>VLOOKUP(G428,Kaynak!$R$5:$S$56,2,0)</f>
        <v>Şubat</v>
      </c>
      <c r="O428" s="55" t="str">
        <f>VLOOKUP(Rapor!$T$5&amp;Data!G428,Kaynak!$A$5:$L$9578,12,0)</f>
        <v>Şubat</v>
      </c>
    </row>
    <row r="429" spans="1:15" x14ac:dyDescent="0.25">
      <c r="A429" s="55" t="str">
        <f>E429&amp;IF(MAX(Rapor!$B$12:$B$16)&gt;=G429,"Topla","")</f>
        <v>2020Topla</v>
      </c>
      <c r="B429" s="55" t="str">
        <f t="shared" si="15"/>
        <v>2020Şubat</v>
      </c>
      <c r="C429" s="55"/>
      <c r="D429" s="55" t="str">
        <f t="shared" si="18"/>
        <v>20208</v>
      </c>
      <c r="E429" s="55">
        <v>2020</v>
      </c>
      <c r="F429" s="55" t="s">
        <v>596</v>
      </c>
      <c r="G429" s="82">
        <v>8</v>
      </c>
      <c r="H429" s="55" t="s">
        <v>586</v>
      </c>
      <c r="I429" s="79">
        <v>1356429</v>
      </c>
      <c r="J429" s="62">
        <v>-6.2E-2</v>
      </c>
      <c r="K429" s="60">
        <v>1471022</v>
      </c>
      <c r="L429" s="62">
        <v>-8.3000000000000004E-2</v>
      </c>
      <c r="M429" s="59">
        <v>67</v>
      </c>
      <c r="N429" s="55" t="str">
        <f>VLOOKUP(G429,Kaynak!$R$5:$S$56,2,0)</f>
        <v>Şubat</v>
      </c>
      <c r="O429" s="55" t="str">
        <f>VLOOKUP(Rapor!$T$5&amp;Data!G429,Kaynak!$A$5:$L$9578,12,0)</f>
        <v>Şubat</v>
      </c>
    </row>
    <row r="430" spans="1:15" x14ac:dyDescent="0.25">
      <c r="A430" s="55" t="str">
        <f>E430&amp;IF(MAX(Rapor!$B$12:$B$16)&gt;=G430,"Topla","")</f>
        <v>2020Topla</v>
      </c>
      <c r="B430" s="55" t="str">
        <f t="shared" si="15"/>
        <v>2020Şubat</v>
      </c>
      <c r="C430" s="55"/>
      <c r="D430" s="55" t="str">
        <f t="shared" si="18"/>
        <v>20209</v>
      </c>
      <c r="E430" s="55">
        <v>2020</v>
      </c>
      <c r="F430" s="55" t="s">
        <v>597</v>
      </c>
      <c r="G430" s="83">
        <v>9</v>
      </c>
      <c r="H430" s="55" t="s">
        <v>586</v>
      </c>
      <c r="I430" s="78">
        <v>935032</v>
      </c>
      <c r="J430" s="63">
        <v>-0.311</v>
      </c>
      <c r="K430" s="57">
        <v>1036256</v>
      </c>
      <c r="L430" s="63">
        <v>-0.30299999999999999</v>
      </c>
      <c r="M430" s="56">
        <v>79</v>
      </c>
      <c r="N430" s="55" t="str">
        <f>VLOOKUP(G430,Kaynak!$R$5:$S$56,2,0)</f>
        <v>Mart</v>
      </c>
      <c r="O430" s="55" t="str">
        <f>VLOOKUP(Rapor!$T$5&amp;Data!G430,Kaynak!$A$5:$L$9578,12,0)</f>
        <v>Şubat</v>
      </c>
    </row>
    <row r="431" spans="1:15" x14ac:dyDescent="0.25">
      <c r="A431" s="55" t="str">
        <f>E431&amp;IF(MAX(Rapor!$B$12:$B$16)&gt;=G431,"Topla","")</f>
        <v>2020Topla</v>
      </c>
      <c r="B431" s="55" t="str">
        <f t="shared" si="15"/>
        <v>2020Mart</v>
      </c>
      <c r="D431" s="55" t="str">
        <f t="shared" si="18"/>
        <v>202010</v>
      </c>
      <c r="E431" s="55">
        <v>2020</v>
      </c>
      <c r="F431" s="55" t="s">
        <v>592</v>
      </c>
      <c r="G431" s="84">
        <v>10</v>
      </c>
      <c r="I431" s="80">
        <v>755873</v>
      </c>
      <c r="K431" s="31">
        <v>824058</v>
      </c>
      <c r="N431" s="55" t="str">
        <f>VLOOKUP(G431,Kaynak!$R$5:$S$56,2,0)</f>
        <v>Mart</v>
      </c>
      <c r="O431" s="55" t="str">
        <f>VLOOKUP(Rapor!$T$5&amp;Data!G431,Kaynak!$A$5:$L$9578,12,0)</f>
        <v>Mart</v>
      </c>
    </row>
    <row r="432" spans="1:15" x14ac:dyDescent="0.25">
      <c r="A432" s="55" t="str">
        <f>E432&amp;IF(MAX(Rapor!$B$12:$B$16)&gt;=G432,"Topla","")</f>
        <v>2020Topla</v>
      </c>
      <c r="B432" s="55" t="str">
        <f t="shared" si="15"/>
        <v>2020Mart</v>
      </c>
      <c r="D432" s="55" t="str">
        <f t="shared" si="18"/>
        <v>202011</v>
      </c>
      <c r="E432" s="55">
        <v>2020</v>
      </c>
      <c r="F432" s="55" t="s">
        <v>593</v>
      </c>
      <c r="G432" s="84">
        <v>11</v>
      </c>
      <c r="I432" s="80">
        <v>177768</v>
      </c>
      <c r="K432" s="31">
        <v>191132</v>
      </c>
      <c r="N432" s="55" t="str">
        <f>VLOOKUP(G432,Kaynak!$R$5:$S$56,2,0)</f>
        <v>Mart</v>
      </c>
      <c r="O432" s="55" t="str">
        <f>VLOOKUP(Rapor!$T$5&amp;Data!G432,Kaynak!$A$5:$L$9578,12,0)</f>
        <v>Mart</v>
      </c>
    </row>
    <row r="433" spans="1:15" x14ac:dyDescent="0.25">
      <c r="A433" s="55" t="str">
        <f>E433&amp;IF(MAX(Rapor!$B$12:$B$16)&gt;=G433,"Topla","")</f>
        <v>2020Topla</v>
      </c>
      <c r="B433" s="55" t="str">
        <f t="shared" si="15"/>
        <v>2020Temmuz</v>
      </c>
      <c r="C433" s="55"/>
      <c r="D433" s="55" t="str">
        <f t="shared" ref="D433:D458" si="19">+E433&amp;G433</f>
        <v>202027</v>
      </c>
      <c r="E433" s="55">
        <v>2020</v>
      </c>
      <c r="F433" s="55" t="s">
        <v>598</v>
      </c>
      <c r="G433" s="84">
        <v>27</v>
      </c>
      <c r="I433" s="80">
        <v>6498</v>
      </c>
      <c r="K433" s="31">
        <v>8315</v>
      </c>
      <c r="N433" s="55" t="str">
        <f>VLOOKUP(G433,Kaynak!$R$5:$S$56,2,0)</f>
        <v>Temmuz</v>
      </c>
      <c r="O433" s="55" t="str">
        <f>VLOOKUP(Rapor!$T$5&amp;Data!G433,Kaynak!$A$5:$L$9578,12,0)</f>
        <v>Temmuz</v>
      </c>
    </row>
    <row r="434" spans="1:15" x14ac:dyDescent="0.25">
      <c r="A434" s="55" t="str">
        <f>E434&amp;IF(MAX(Rapor!$B$12:$B$16)&gt;=G434,"Topla","")</f>
        <v>2020Topla</v>
      </c>
      <c r="B434" s="55" t="str">
        <f t="shared" si="15"/>
        <v>2020Temmuz</v>
      </c>
      <c r="C434" s="55"/>
      <c r="D434" s="55" t="str">
        <f t="shared" si="19"/>
        <v>202028</v>
      </c>
      <c r="E434" s="55">
        <v>2020</v>
      </c>
      <c r="F434" s="55" t="s">
        <v>599</v>
      </c>
      <c r="G434" s="84">
        <v>28</v>
      </c>
      <c r="I434" s="80">
        <v>8411</v>
      </c>
      <c r="K434" s="31">
        <v>9696</v>
      </c>
      <c r="N434" s="55" t="str">
        <f>VLOOKUP(G434,Kaynak!$R$5:$S$56,2,0)</f>
        <v>Temmuz</v>
      </c>
      <c r="O434" s="55" t="str">
        <f>VLOOKUP(Rapor!$T$5&amp;Data!G434,Kaynak!$A$5:$L$9578,12,0)</f>
        <v>Temmuz</v>
      </c>
    </row>
    <row r="435" spans="1:15" x14ac:dyDescent="0.25">
      <c r="A435" s="55" t="str">
        <f>E435&amp;IF(MAX(Rapor!$B$12:$B$16)&gt;=G435,"Topla","")</f>
        <v>2020Topla</v>
      </c>
      <c r="B435" s="55" t="str">
        <f t="shared" si="15"/>
        <v>2020Temmuz</v>
      </c>
      <c r="C435" s="55"/>
      <c r="D435" s="55" t="str">
        <f t="shared" si="19"/>
        <v>202029</v>
      </c>
      <c r="E435" s="55">
        <v>2020</v>
      </c>
      <c r="F435" s="55" t="s">
        <v>600</v>
      </c>
      <c r="G435" s="84">
        <v>29</v>
      </c>
      <c r="I435" s="80">
        <v>6868</v>
      </c>
      <c r="K435" s="31">
        <v>7686</v>
      </c>
      <c r="N435" s="55" t="str">
        <f>VLOOKUP(G435,Kaynak!$R$5:$S$56,2,0)</f>
        <v>Temmuz</v>
      </c>
      <c r="O435" s="55" t="str">
        <f>VLOOKUP(Rapor!$T$5&amp;Data!G435,Kaynak!$A$5:$L$9578,12,0)</f>
        <v>Temmuz</v>
      </c>
    </row>
    <row r="436" spans="1:15" x14ac:dyDescent="0.25">
      <c r="A436" s="55" t="str">
        <f>E436&amp;IF(MAX(Rapor!$B$12:$B$16)&gt;=G436,"Topla","")</f>
        <v>2020Topla</v>
      </c>
      <c r="B436" s="55" t="str">
        <f t="shared" si="15"/>
        <v>2020Temmuz</v>
      </c>
      <c r="C436" s="55"/>
      <c r="D436" s="55" t="str">
        <f t="shared" si="19"/>
        <v>202030</v>
      </c>
      <c r="E436" s="55">
        <v>2020</v>
      </c>
      <c r="F436" s="55" t="s">
        <v>601</v>
      </c>
      <c r="G436" s="84">
        <v>30</v>
      </c>
      <c r="I436" s="80">
        <v>6404</v>
      </c>
      <c r="K436" s="31">
        <v>7488</v>
      </c>
      <c r="N436" s="55" t="str">
        <f>VLOOKUP(G436,Kaynak!$R$5:$S$56,2,0)</f>
        <v>Temmuz</v>
      </c>
      <c r="O436" s="55" t="str">
        <f>VLOOKUP(Rapor!$T$5&amp;Data!G436,Kaynak!$A$5:$L$9578,12,0)</f>
        <v>Temmuz</v>
      </c>
    </row>
    <row r="437" spans="1:15" x14ac:dyDescent="0.25">
      <c r="A437" s="55" t="str">
        <f>E437&amp;IF(MAX(Rapor!$B$12:$B$16)&gt;=G437,"Topla","")</f>
        <v>2020Topla</v>
      </c>
      <c r="B437" s="55" t="str">
        <f t="shared" si="15"/>
        <v>2020Temmuz</v>
      </c>
      <c r="C437" s="55"/>
      <c r="D437" s="55" t="str">
        <f t="shared" si="19"/>
        <v>202031</v>
      </c>
      <c r="E437" s="55">
        <v>2020</v>
      </c>
      <c r="F437" s="55" t="s">
        <v>602</v>
      </c>
      <c r="G437" s="84">
        <v>31</v>
      </c>
      <c r="I437" s="80">
        <v>3397</v>
      </c>
      <c r="K437" s="31">
        <v>4391</v>
      </c>
      <c r="N437" s="55" t="str">
        <f>VLOOKUP(G437,Kaynak!$R$5:$S$56,2,0)</f>
        <v>Ağustos</v>
      </c>
      <c r="O437" s="55" t="str">
        <f>VLOOKUP(Rapor!$T$5&amp;Data!G437,Kaynak!$A$5:$L$9578,12,0)</f>
        <v>Temmuz</v>
      </c>
    </row>
    <row r="438" spans="1:15" x14ac:dyDescent="0.25">
      <c r="A438" s="55" t="str">
        <f>E438&amp;IF(MAX(Rapor!$B$12:$B$16)&gt;=G438,"Topla","")</f>
        <v>2020Topla</v>
      </c>
      <c r="B438" s="55" t="str">
        <f t="shared" si="15"/>
        <v>2020Ağustos</v>
      </c>
      <c r="C438" s="55"/>
      <c r="D438" s="55" t="str">
        <f t="shared" si="19"/>
        <v>202032</v>
      </c>
      <c r="E438" s="55">
        <v>2020</v>
      </c>
      <c r="F438" s="55" t="s">
        <v>603</v>
      </c>
      <c r="G438" s="84">
        <v>32</v>
      </c>
      <c r="I438" s="80">
        <v>32262</v>
      </c>
      <c r="K438" s="31">
        <v>38552</v>
      </c>
      <c r="N438" s="55" t="str">
        <f>VLOOKUP(G438,Kaynak!$R$5:$S$56,2,0)</f>
        <v>Ağustos</v>
      </c>
      <c r="O438" s="55" t="str">
        <f>VLOOKUP(Rapor!$T$5&amp;Data!G438,Kaynak!$A$5:$L$9578,12,0)</f>
        <v>Ağustos</v>
      </c>
    </row>
    <row r="439" spans="1:15" x14ac:dyDescent="0.25">
      <c r="A439" s="55" t="str">
        <f>E439&amp;IF(MAX(Rapor!$B$12:$B$16)&gt;=G439,"Topla","")</f>
        <v>2020Topla</v>
      </c>
      <c r="B439" s="55" t="str">
        <f t="shared" si="15"/>
        <v>2020Ağustos</v>
      </c>
      <c r="C439" s="55"/>
      <c r="D439" s="55" t="str">
        <f t="shared" si="19"/>
        <v>202033</v>
      </c>
      <c r="E439" s="55">
        <v>2020</v>
      </c>
      <c r="F439" s="55" t="s">
        <v>604</v>
      </c>
      <c r="G439" s="84">
        <v>33</v>
      </c>
      <c r="I439" s="80">
        <v>35291</v>
      </c>
      <c r="K439" s="31">
        <v>50504</v>
      </c>
      <c r="N439" s="55" t="str">
        <f>VLOOKUP(G439,Kaynak!$R$5:$S$56,2,0)</f>
        <v>Ağustos</v>
      </c>
      <c r="O439" s="55" t="str">
        <f>VLOOKUP(Rapor!$T$5&amp;Data!G439,Kaynak!$A$5:$L$9578,12,0)</f>
        <v>Ağustos</v>
      </c>
    </row>
    <row r="440" spans="1:15" x14ac:dyDescent="0.25">
      <c r="A440" s="55" t="str">
        <f>E440&amp;IF(MAX(Rapor!$B$12:$B$16)&gt;=G440,"Topla","")</f>
        <v>2020Topla</v>
      </c>
      <c r="B440" s="55" t="str">
        <f t="shared" si="15"/>
        <v>2020Ağustos</v>
      </c>
      <c r="C440" s="55"/>
      <c r="D440" s="55" t="str">
        <f t="shared" si="19"/>
        <v>202034</v>
      </c>
      <c r="E440" s="55">
        <v>2020</v>
      </c>
      <c r="F440" s="55" t="s">
        <v>605</v>
      </c>
      <c r="G440" s="84">
        <v>34</v>
      </c>
      <c r="I440" s="80">
        <v>50968</v>
      </c>
      <c r="K440" s="31">
        <v>65909</v>
      </c>
      <c r="N440" s="55" t="str">
        <f>VLOOKUP(G440,Kaynak!$R$5:$S$56,2,0)</f>
        <v>Ağustos</v>
      </c>
      <c r="O440" s="55" t="str">
        <f>VLOOKUP(Rapor!$T$5&amp;Data!G440,Kaynak!$A$5:$L$9578,12,0)</f>
        <v>Ağustos</v>
      </c>
    </row>
    <row r="441" spans="1:15" x14ac:dyDescent="0.25">
      <c r="A441" s="55" t="str">
        <f>E441&amp;IF(MAX(Rapor!$B$12:$B$16)&gt;=G441,"Topla","")</f>
        <v>2020Topla</v>
      </c>
      <c r="B441" s="55" t="str">
        <f t="shared" si="15"/>
        <v>2020Ağustos</v>
      </c>
      <c r="C441" s="55"/>
      <c r="D441" s="55" t="str">
        <f t="shared" si="19"/>
        <v>202035</v>
      </c>
      <c r="E441" s="55">
        <v>2020</v>
      </c>
      <c r="F441" s="55" t="s">
        <v>606</v>
      </c>
      <c r="G441" s="84">
        <v>35</v>
      </c>
      <c r="I441" s="80">
        <v>77334</v>
      </c>
      <c r="K441" s="31">
        <v>85106</v>
      </c>
      <c r="N441" s="55" t="str">
        <f>VLOOKUP(G441,Kaynak!$R$5:$S$56,2,0)</f>
        <v>Eylül</v>
      </c>
      <c r="O441" s="55" t="str">
        <f>VLOOKUP(Rapor!$T$5&amp;Data!G441,Kaynak!$A$5:$L$9578,12,0)</f>
        <v>Ağustos</v>
      </c>
    </row>
    <row r="442" spans="1:15" x14ac:dyDescent="0.25">
      <c r="A442" s="55" t="str">
        <f>E442&amp;IF(MAX(Rapor!$B$12:$B$16)&gt;=G442,"Topla","")</f>
        <v>2020Topla</v>
      </c>
      <c r="B442" s="55" t="str">
        <f t="shared" si="15"/>
        <v>2020Eylül</v>
      </c>
      <c r="C442" s="55"/>
      <c r="D442" s="55" t="str">
        <f t="shared" si="19"/>
        <v>202036</v>
      </c>
      <c r="E442" s="55">
        <v>2020</v>
      </c>
      <c r="F442" s="55" t="s">
        <v>607</v>
      </c>
      <c r="G442" s="84">
        <v>36</v>
      </c>
      <c r="I442" s="80">
        <v>69212</v>
      </c>
      <c r="K442" s="31">
        <v>72182</v>
      </c>
      <c r="N442" s="55" t="str">
        <f>VLOOKUP(G442,Kaynak!$R$5:$S$56,2,0)</f>
        <v>Eylül</v>
      </c>
      <c r="O442" s="55" t="str">
        <f>VLOOKUP(Rapor!$T$5&amp;Data!G442,Kaynak!$A$5:$L$9578,12,0)</f>
        <v>Eylül</v>
      </c>
    </row>
    <row r="443" spans="1:15" x14ac:dyDescent="0.25">
      <c r="A443" s="55" t="str">
        <f>E443&amp;IF(MAX(Rapor!$B$12:$B$16)&gt;=G443,"Topla","")</f>
        <v>2020Topla</v>
      </c>
      <c r="B443" s="55" t="str">
        <f t="shared" si="15"/>
        <v>2020Eylül</v>
      </c>
      <c r="C443" s="55"/>
      <c r="D443" s="55" t="str">
        <f t="shared" si="19"/>
        <v>202037</v>
      </c>
      <c r="E443" s="55">
        <v>2020</v>
      </c>
      <c r="F443" s="55" t="s">
        <v>608</v>
      </c>
      <c r="G443" s="84">
        <v>37</v>
      </c>
      <c r="I443" s="80">
        <v>62231</v>
      </c>
      <c r="K443" s="31">
        <v>65693</v>
      </c>
      <c r="N443" s="55" t="str">
        <f>VLOOKUP(G443,Kaynak!$R$5:$S$56,2,0)</f>
        <v>Eylül</v>
      </c>
      <c r="O443" s="55" t="str">
        <f>VLOOKUP(Rapor!$T$5&amp;Data!G443,Kaynak!$A$5:$L$9578,12,0)</f>
        <v>Eylül</v>
      </c>
    </row>
    <row r="444" spans="1:15" x14ac:dyDescent="0.25">
      <c r="A444" s="55" t="str">
        <f>E444&amp;IF(MAX(Rapor!$B$12:$B$16)&gt;=G444,"Topla","")</f>
        <v>2020Topla</v>
      </c>
      <c r="B444" s="55" t="str">
        <f t="shared" si="15"/>
        <v>2020Eylül</v>
      </c>
      <c r="C444" s="55"/>
      <c r="D444" s="55" t="str">
        <f t="shared" si="19"/>
        <v>202038</v>
      </c>
      <c r="E444" s="55">
        <v>2020</v>
      </c>
      <c r="F444" s="55" t="s">
        <v>609</v>
      </c>
      <c r="G444" s="84">
        <v>38</v>
      </c>
      <c r="I444" s="80">
        <v>58936</v>
      </c>
      <c r="K444" s="31">
        <v>66271</v>
      </c>
      <c r="N444" s="55" t="str">
        <f>VLOOKUP(G444,Kaynak!$R$5:$S$56,2,0)</f>
        <v>Eylül</v>
      </c>
      <c r="O444" s="55" t="str">
        <f>VLOOKUP(Rapor!$T$5&amp;Data!G444,Kaynak!$A$5:$L$9578,12,0)</f>
        <v>Eylül</v>
      </c>
    </row>
    <row r="445" spans="1:15" x14ac:dyDescent="0.25">
      <c r="A445" s="55" t="str">
        <f>E445&amp;IF(MAX(Rapor!$B$12:$B$16)&gt;=G445,"Topla","")</f>
        <v>2020Topla</v>
      </c>
      <c r="B445" s="55" t="str">
        <f t="shared" si="15"/>
        <v>2020Eylül</v>
      </c>
      <c r="C445" s="55"/>
      <c r="D445" s="55" t="str">
        <f t="shared" si="19"/>
        <v>202039</v>
      </c>
      <c r="E445" s="55">
        <v>2020</v>
      </c>
      <c r="F445" s="55" t="s">
        <v>610</v>
      </c>
      <c r="G445" s="84">
        <v>39</v>
      </c>
      <c r="I445" s="80">
        <v>48948</v>
      </c>
      <c r="K445" s="31">
        <v>55316</v>
      </c>
      <c r="N445" s="55" t="str">
        <f>VLOOKUP(G445,Kaynak!$R$5:$S$56,2,0)</f>
        <v>Eylül</v>
      </c>
      <c r="O445" s="55" t="str">
        <f>VLOOKUP(Rapor!$T$5&amp;Data!G445,Kaynak!$A$5:$L$9578,12,0)</f>
        <v>Eylül</v>
      </c>
    </row>
    <row r="446" spans="1:15" x14ac:dyDescent="0.25">
      <c r="A446" s="55" t="str">
        <f>E446&amp;IF(MAX(Rapor!$B$12:$B$16)&gt;=G446,"Topla","")</f>
        <v>2020Topla</v>
      </c>
      <c r="B446" s="55" t="str">
        <f t="shared" si="15"/>
        <v>2020Ekim</v>
      </c>
      <c r="C446" s="55"/>
      <c r="D446" s="55" t="str">
        <f t="shared" si="19"/>
        <v>202040</v>
      </c>
      <c r="E446" s="55">
        <v>2020</v>
      </c>
      <c r="F446" s="55" t="s">
        <v>611</v>
      </c>
      <c r="G446" s="84">
        <v>40</v>
      </c>
      <c r="I446" s="80">
        <v>58055</v>
      </c>
      <c r="K446" s="31">
        <v>63637</v>
      </c>
      <c r="N446" s="55" t="str">
        <f>VLOOKUP(G446,Kaynak!$R$5:$S$56,2,0)</f>
        <v>Ekim</v>
      </c>
      <c r="O446" s="55" t="str">
        <f>VLOOKUP(Rapor!$T$5&amp;Data!G446,Kaynak!$A$5:$L$9578,12,0)</f>
        <v>Ekim</v>
      </c>
    </row>
    <row r="447" spans="1:15" x14ac:dyDescent="0.25">
      <c r="A447" s="55" t="str">
        <f>E447&amp;IF(MAX(Rapor!$B$12:$B$16)&gt;=G447,"Topla","")</f>
        <v>2020Topla</v>
      </c>
      <c r="B447" s="55" t="str">
        <f t="shared" si="15"/>
        <v>2020Ekim</v>
      </c>
      <c r="C447" s="55"/>
      <c r="D447" s="55" t="str">
        <f t="shared" si="19"/>
        <v>202041</v>
      </c>
      <c r="E447" s="55">
        <v>2020</v>
      </c>
      <c r="F447" s="55" t="s">
        <v>612</v>
      </c>
      <c r="G447" s="84">
        <v>41</v>
      </c>
      <c r="I447" s="80">
        <v>59768</v>
      </c>
      <c r="K447" s="31">
        <v>66262</v>
      </c>
      <c r="N447" s="55" t="str">
        <f>VLOOKUP(G447,Kaynak!$R$5:$S$56,2,0)</f>
        <v>Ekim</v>
      </c>
      <c r="O447" s="55" t="str">
        <f>VLOOKUP(Rapor!$T$5&amp;Data!G447,Kaynak!$A$5:$L$9578,12,0)</f>
        <v>Ekim</v>
      </c>
    </row>
    <row r="448" spans="1:15" x14ac:dyDescent="0.25">
      <c r="A448" s="55" t="str">
        <f>E448&amp;IF(MAX(Rapor!$B$12:$B$16)&gt;=G448,"Topla","")</f>
        <v>2020Topla</v>
      </c>
      <c r="B448" s="55" t="str">
        <f t="shared" si="15"/>
        <v>2020Ekim</v>
      </c>
      <c r="C448" s="55"/>
      <c r="D448" s="55" t="str">
        <f t="shared" si="19"/>
        <v>202042</v>
      </c>
      <c r="E448" s="55">
        <v>2020</v>
      </c>
      <c r="F448" s="55" t="s">
        <v>613</v>
      </c>
      <c r="G448" s="84">
        <v>42</v>
      </c>
      <c r="I448" s="80">
        <v>68149</v>
      </c>
      <c r="K448" s="31">
        <v>77529</v>
      </c>
      <c r="N448" s="55" t="str">
        <f>VLOOKUP(G448,Kaynak!$R$5:$S$56,2,0)</f>
        <v>Ekim</v>
      </c>
      <c r="O448" s="55" t="str">
        <f>VLOOKUP(Rapor!$T$5&amp;Data!G448,Kaynak!$A$5:$L$9578,12,0)</f>
        <v>Ekim</v>
      </c>
    </row>
    <row r="449" spans="1:15" x14ac:dyDescent="0.25">
      <c r="A449" s="55" t="str">
        <f>E449&amp;IF(MAX(Rapor!$B$12:$B$16)&gt;=G449,"Topla","")</f>
        <v>2020Topla</v>
      </c>
      <c r="B449" s="55" t="str">
        <f t="shared" si="15"/>
        <v>2020Ekim</v>
      </c>
      <c r="C449" s="55"/>
      <c r="D449" s="55" t="str">
        <f t="shared" si="19"/>
        <v>202043</v>
      </c>
      <c r="E449" s="55">
        <v>2020</v>
      </c>
      <c r="F449" s="55" t="s">
        <v>614</v>
      </c>
      <c r="G449" s="84">
        <v>43</v>
      </c>
      <c r="I449" s="80">
        <v>62652</v>
      </c>
      <c r="K449" s="31">
        <v>67926</v>
      </c>
      <c r="N449" s="55" t="str">
        <f>VLOOKUP(G449,Kaynak!$R$5:$S$56,2,0)</f>
        <v>Ekim</v>
      </c>
      <c r="O449" s="55" t="str">
        <f>VLOOKUP(Rapor!$T$5&amp;Data!G449,Kaynak!$A$5:$L$9578,12,0)</f>
        <v>Ekim</v>
      </c>
    </row>
    <row r="450" spans="1:15" x14ac:dyDescent="0.25">
      <c r="A450" s="55" t="str">
        <f>E450&amp;IF(MAX(Rapor!$B$12:$B$16)&gt;=G450,"Topla","")</f>
        <v>2020Topla</v>
      </c>
      <c r="B450" s="55" t="str">
        <f t="shared" si="15"/>
        <v>2020Ekim</v>
      </c>
      <c r="C450" s="55"/>
      <c r="D450" s="55" t="str">
        <f t="shared" si="19"/>
        <v>202044</v>
      </c>
      <c r="E450" s="55">
        <v>2020</v>
      </c>
      <c r="F450" s="55" t="s">
        <v>615</v>
      </c>
      <c r="G450" s="84">
        <v>44</v>
      </c>
      <c r="I450" s="80">
        <v>47786</v>
      </c>
      <c r="K450" s="31">
        <v>55465</v>
      </c>
      <c r="N450" s="55" t="str">
        <f>VLOOKUP(G450,Kaynak!$R$5:$S$56,2,0)</f>
        <v>Kasım</v>
      </c>
      <c r="O450" s="55" t="str">
        <f>VLOOKUP(Rapor!$T$5&amp;Data!G450,Kaynak!$A$5:$L$9578,12,0)</f>
        <v>Ekim</v>
      </c>
    </row>
    <row r="451" spans="1:15" x14ac:dyDescent="0.25">
      <c r="A451" s="55" t="str">
        <f>E451&amp;IF(MAX(Rapor!$B$12:$B$16)&gt;=G451,"Topla","")</f>
        <v>2020Topla</v>
      </c>
      <c r="B451" s="55" t="str">
        <f t="shared" si="15"/>
        <v>2020Kasım</v>
      </c>
      <c r="C451" s="55"/>
      <c r="D451" s="55" t="str">
        <f t="shared" si="19"/>
        <v>202045</v>
      </c>
      <c r="E451" s="55">
        <v>2020</v>
      </c>
      <c r="F451" s="55" t="s">
        <v>616</v>
      </c>
      <c r="G451" s="84">
        <v>45</v>
      </c>
      <c r="I451" s="80">
        <v>40686</v>
      </c>
      <c r="K451" s="31">
        <v>52261</v>
      </c>
      <c r="N451" s="55" t="str">
        <f>VLOOKUP(G451,Kaynak!$R$5:$S$56,2,0)</f>
        <v>Kasım</v>
      </c>
      <c r="O451" s="55" t="str">
        <f>VLOOKUP(Rapor!$T$5&amp;Data!G451,Kaynak!$A$5:$L$9578,12,0)</f>
        <v>Kasım</v>
      </c>
    </row>
    <row r="452" spans="1:15" x14ac:dyDescent="0.25">
      <c r="A452" s="55" t="str">
        <f>E452&amp;IF(MAX(Rapor!$B$12:$B$16)&gt;=G452,"Topla","")</f>
        <v>2020Topla</v>
      </c>
      <c r="B452" s="55" t="str">
        <f t="shared" ref="B452:B514" si="20">E452&amp;O452</f>
        <v>2020Kasım</v>
      </c>
      <c r="C452" s="55"/>
      <c r="D452" s="55" t="str">
        <f t="shared" si="19"/>
        <v>202046</v>
      </c>
      <c r="E452" s="55">
        <v>2020</v>
      </c>
      <c r="F452" s="55" t="s">
        <v>617</v>
      </c>
      <c r="G452" s="84">
        <v>46</v>
      </c>
      <c r="I452" s="80">
        <v>63074</v>
      </c>
      <c r="K452" s="31">
        <v>74096</v>
      </c>
      <c r="N452" s="55" t="str">
        <f>VLOOKUP(G452,Kaynak!$R$5:$S$56,2,0)</f>
        <v>Kasım</v>
      </c>
      <c r="O452" s="55" t="str">
        <f>VLOOKUP(Rapor!$T$5&amp;Data!G452,Kaynak!$A$5:$L$9578,12,0)</f>
        <v>Kasım</v>
      </c>
    </row>
    <row r="453" spans="1:15" x14ac:dyDescent="0.25">
      <c r="A453" s="55" t="str">
        <f>E453&amp;IF(MAX(Rapor!$B$12:$B$16)&gt;=G453,"Topla","")</f>
        <v>2020Topla</v>
      </c>
      <c r="B453" s="55" t="str">
        <f t="shared" si="20"/>
        <v>2020Kasım</v>
      </c>
      <c r="C453" s="55"/>
      <c r="D453" s="55" t="str">
        <f t="shared" si="19"/>
        <v>202047</v>
      </c>
      <c r="E453" s="55">
        <v>2020</v>
      </c>
      <c r="F453" s="55" t="s">
        <v>618</v>
      </c>
      <c r="G453" s="84">
        <v>47</v>
      </c>
      <c r="I453" s="80">
        <v>3963</v>
      </c>
      <c r="K453" s="31">
        <v>4541</v>
      </c>
      <c r="N453" s="55" t="str">
        <f>VLOOKUP(G453,Kaynak!$R$5:$S$56,2,0)</f>
        <v>Kasım</v>
      </c>
      <c r="O453" s="55" t="str">
        <f>VLOOKUP(Rapor!$T$5&amp;Data!G453,Kaynak!$A$5:$L$9578,12,0)</f>
        <v>Kasım</v>
      </c>
    </row>
    <row r="454" spans="1:15" x14ac:dyDescent="0.25">
      <c r="A454" s="55" t="str">
        <f>E454&amp;IF(MAX(Rapor!$B$12:$B$16)&gt;=G454,"Topla","")</f>
        <v>2020Topla</v>
      </c>
      <c r="B454" s="55" t="str">
        <f t="shared" si="20"/>
        <v>2020Kasım</v>
      </c>
      <c r="C454" s="55"/>
      <c r="D454" s="55" t="str">
        <f t="shared" si="19"/>
        <v>202048</v>
      </c>
      <c r="E454" s="55">
        <v>2020</v>
      </c>
      <c r="F454" s="55" t="s">
        <v>619</v>
      </c>
      <c r="G454" s="84">
        <v>48</v>
      </c>
      <c r="I454" s="80">
        <v>1128</v>
      </c>
      <c r="K454" s="31">
        <v>1128</v>
      </c>
      <c r="N454" s="55" t="str">
        <f>VLOOKUP(G454,Kaynak!$R$5:$S$56,2,0)</f>
        <v>Aralık</v>
      </c>
      <c r="O454" s="55" t="str">
        <f>VLOOKUP(Rapor!$T$5&amp;Data!G454,Kaynak!$A$5:$L$9578,12,0)</f>
        <v>Kasım</v>
      </c>
    </row>
    <row r="455" spans="1:15" x14ac:dyDescent="0.25">
      <c r="A455" s="55" t="str">
        <f>E455&amp;IF(MAX(Rapor!$B$12:$B$16)&gt;=G455,"Topla","")</f>
        <v>2020Topla</v>
      </c>
      <c r="B455" s="55" t="str">
        <f t="shared" si="20"/>
        <v>2020Aralık</v>
      </c>
      <c r="C455" s="55"/>
      <c r="D455" s="55" t="str">
        <f t="shared" si="19"/>
        <v>202049</v>
      </c>
      <c r="E455" s="55">
        <v>2020</v>
      </c>
      <c r="F455" s="55" t="s">
        <v>620</v>
      </c>
      <c r="G455" s="84">
        <v>49</v>
      </c>
      <c r="I455" s="80">
        <v>1045</v>
      </c>
      <c r="K455" s="31">
        <v>1045</v>
      </c>
      <c r="N455" s="55" t="str">
        <f>VLOOKUP(G455,Kaynak!$R$5:$S$56,2,0)</f>
        <v>Aralık</v>
      </c>
      <c r="O455" s="55" t="str">
        <f>VLOOKUP(Rapor!$T$5&amp;Data!G455,Kaynak!$A$5:$L$9578,12,0)</f>
        <v>Aralık</v>
      </c>
    </row>
    <row r="456" spans="1:15" x14ac:dyDescent="0.25">
      <c r="A456" s="55" t="str">
        <f>E456&amp;IF(MAX(Rapor!$B$12:$B$16)&gt;=G456,"Topla","")</f>
        <v>2020Topla</v>
      </c>
      <c r="B456" s="55" t="str">
        <f t="shared" si="20"/>
        <v>2020Aralık</v>
      </c>
      <c r="C456" s="55"/>
      <c r="D456" s="55" t="str">
        <f t="shared" si="19"/>
        <v>202050</v>
      </c>
      <c r="E456" s="55">
        <v>2020</v>
      </c>
      <c r="F456" s="55" t="s">
        <v>621</v>
      </c>
      <c r="G456" s="84">
        <v>50</v>
      </c>
      <c r="I456" s="80">
        <v>803</v>
      </c>
      <c r="K456" s="31">
        <v>803</v>
      </c>
      <c r="N456" s="55" t="str">
        <f>VLOOKUP(G456,Kaynak!$R$5:$S$56,2,0)</f>
        <v>Aralık</v>
      </c>
      <c r="O456" s="55" t="str">
        <f>VLOOKUP(Rapor!$T$5&amp;Data!G456,Kaynak!$A$5:$L$9578,12,0)</f>
        <v>Aralık</v>
      </c>
    </row>
    <row r="457" spans="1:15" x14ac:dyDescent="0.25">
      <c r="A457" s="55" t="str">
        <f>E457&amp;IF(MAX(Rapor!$B$12:$B$16)&gt;=G457,"Topla","")</f>
        <v>2020Topla</v>
      </c>
      <c r="B457" s="55" t="str">
        <f t="shared" si="20"/>
        <v>2020Aralık</v>
      </c>
      <c r="C457" s="55"/>
      <c r="D457" s="55" t="str">
        <f t="shared" si="19"/>
        <v>202051</v>
      </c>
      <c r="E457" s="55">
        <v>2020</v>
      </c>
      <c r="F457" s="55" t="s">
        <v>622</v>
      </c>
      <c r="G457" s="84">
        <v>51</v>
      </c>
      <c r="I457" s="80">
        <v>655</v>
      </c>
      <c r="K457" s="31">
        <v>655</v>
      </c>
      <c r="N457" s="55" t="str">
        <f>VLOOKUP(G457,Kaynak!$R$5:$S$56,2,0)</f>
        <v>Aralık</v>
      </c>
      <c r="O457" s="55" t="str">
        <f>VLOOKUP(Rapor!$T$5&amp;Data!G457,Kaynak!$A$5:$L$9578,12,0)</f>
        <v>Aralık</v>
      </c>
    </row>
    <row r="458" spans="1:15" x14ac:dyDescent="0.25">
      <c r="A458" s="55" t="str">
        <f>E458&amp;IF(MAX(Rapor!$B$12:$B$16)&gt;=G458,"Topla","")</f>
        <v>2020Topla</v>
      </c>
      <c r="B458" s="55" t="str">
        <f t="shared" si="20"/>
        <v>2020Aralık</v>
      </c>
      <c r="C458" s="55"/>
      <c r="D458" s="55" t="str">
        <f t="shared" si="19"/>
        <v>202052</v>
      </c>
      <c r="E458" s="55">
        <v>2020</v>
      </c>
      <c r="F458" s="55" t="s">
        <v>623</v>
      </c>
      <c r="G458" s="84">
        <v>52</v>
      </c>
      <c r="I458" s="80">
        <v>221</v>
      </c>
      <c r="K458" s="31">
        <v>221</v>
      </c>
      <c r="N458" s="55" t="str">
        <f>VLOOKUP(G458,Kaynak!$R$5:$S$56,2,0)</f>
        <v>Aralık</v>
      </c>
      <c r="O458" s="55" t="str">
        <f>VLOOKUP(Rapor!$T$5&amp;Data!G458,Kaynak!$A$5:$L$9578,12,0)</f>
        <v>Aralık</v>
      </c>
    </row>
    <row r="459" spans="1:15" x14ac:dyDescent="0.25">
      <c r="A459" s="55" t="str">
        <f>E459&amp;IF(MAX(Rapor!$B$12:$B$16)&gt;=G459,"Topla","")</f>
        <v>2021Topla</v>
      </c>
      <c r="B459" s="55" t="str">
        <f t="shared" si="20"/>
        <v>2021Temmuz</v>
      </c>
      <c r="C459" s="55"/>
      <c r="D459" s="55" t="str">
        <f t="shared" ref="D459:D467" si="21">+E459&amp;G459</f>
        <v>202127</v>
      </c>
      <c r="E459" s="55">
        <v>2021</v>
      </c>
      <c r="F459" s="55" t="s">
        <v>624</v>
      </c>
      <c r="G459" s="84">
        <v>27</v>
      </c>
      <c r="I459" s="55">
        <v>422749</v>
      </c>
      <c r="K459" s="55">
        <v>424117</v>
      </c>
      <c r="N459" s="55" t="str">
        <f>VLOOKUP(G459,Kaynak!$R$5:$S$56,2,0)</f>
        <v>Temmuz</v>
      </c>
      <c r="O459" s="55" t="str">
        <f>VLOOKUP(Rapor!$T$5&amp;Data!G459,Kaynak!$A$5:$L$9578,12,0)</f>
        <v>Temmuz</v>
      </c>
    </row>
    <row r="460" spans="1:15" x14ac:dyDescent="0.25">
      <c r="A460" s="55" t="str">
        <f>E460&amp;IF(MAX(Rapor!$B$12:$B$16)&gt;=G460,"Topla","")</f>
        <v>2021Topla</v>
      </c>
      <c r="B460" s="55" t="str">
        <f t="shared" si="20"/>
        <v>2021Temmuz</v>
      </c>
      <c r="C460" s="55"/>
      <c r="D460" s="55" t="str">
        <f t="shared" si="21"/>
        <v>202128</v>
      </c>
      <c r="E460" s="55">
        <v>2021</v>
      </c>
      <c r="F460" s="55" t="s">
        <v>625</v>
      </c>
      <c r="G460" s="84">
        <v>28</v>
      </c>
      <c r="I460" s="55">
        <v>449410</v>
      </c>
      <c r="K460" s="31">
        <v>453093</v>
      </c>
      <c r="N460" s="55" t="str">
        <f>VLOOKUP(G460,Kaynak!$R$5:$S$56,2,0)</f>
        <v>Temmuz</v>
      </c>
      <c r="O460" s="55" t="str">
        <f>VLOOKUP(Rapor!$T$5&amp;Data!G460,Kaynak!$A$5:$L$9578,12,0)</f>
        <v>Temmuz</v>
      </c>
    </row>
    <row r="461" spans="1:15" x14ac:dyDescent="0.25">
      <c r="A461" s="55" t="str">
        <f>E461&amp;IF(MAX(Rapor!$B$12:$B$16)&gt;=G461,"Topla","")</f>
        <v>2021Topla</v>
      </c>
      <c r="B461" s="55" t="str">
        <f t="shared" si="20"/>
        <v>2021Temmuz</v>
      </c>
      <c r="C461" s="55"/>
      <c r="D461" s="55" t="str">
        <f t="shared" si="21"/>
        <v>202129</v>
      </c>
      <c r="E461" s="55">
        <v>2021</v>
      </c>
      <c r="F461" s="55" t="s">
        <v>626</v>
      </c>
      <c r="G461" s="84">
        <v>29</v>
      </c>
      <c r="I461" s="55">
        <v>372257</v>
      </c>
      <c r="K461" s="31">
        <v>376856</v>
      </c>
      <c r="N461" s="55" t="str">
        <f>VLOOKUP(G461,Kaynak!$R$5:$S$56,2,0)</f>
        <v>Temmuz</v>
      </c>
      <c r="O461" s="55" t="str">
        <f>VLOOKUP(Rapor!$T$5&amp;Data!G461,Kaynak!$A$5:$L$9578,12,0)</f>
        <v>Temmuz</v>
      </c>
    </row>
    <row r="462" spans="1:15" x14ac:dyDescent="0.25">
      <c r="A462" s="55" t="str">
        <f>E462&amp;IF(MAX(Rapor!$B$12:$B$16)&gt;=G462,"Topla","")</f>
        <v>2021Topla</v>
      </c>
      <c r="B462" s="55" t="str">
        <f t="shared" si="20"/>
        <v>2021Temmuz</v>
      </c>
      <c r="C462" s="55"/>
      <c r="D462" s="55" t="str">
        <f t="shared" si="21"/>
        <v>202130</v>
      </c>
      <c r="E462" s="55">
        <v>2021</v>
      </c>
      <c r="F462" s="55" t="s">
        <v>627</v>
      </c>
      <c r="G462" s="84">
        <v>30</v>
      </c>
      <c r="I462" s="55">
        <v>365248</v>
      </c>
      <c r="K462" s="31">
        <v>372968</v>
      </c>
      <c r="N462" s="55" t="str">
        <f>VLOOKUP(G462,Kaynak!$R$5:$S$56,2,0)</f>
        <v>Temmuz</v>
      </c>
      <c r="O462" s="55" t="str">
        <f>VLOOKUP(Rapor!$T$5&amp;Data!G462,Kaynak!$A$5:$L$9578,12,0)</f>
        <v>Temmuz</v>
      </c>
    </row>
    <row r="463" spans="1:15" x14ac:dyDescent="0.25">
      <c r="A463" s="55" t="str">
        <f>E463&amp;IF(MAX(Rapor!$B$12:$B$16)&gt;=G463,"Topla","")</f>
        <v>2021Topla</v>
      </c>
      <c r="B463" s="55" t="str">
        <f t="shared" si="20"/>
        <v>2021Ağustos</v>
      </c>
      <c r="D463" s="55" t="str">
        <f t="shared" si="21"/>
        <v>202135</v>
      </c>
      <c r="E463" s="55">
        <v>2021</v>
      </c>
      <c r="F463" s="55" t="s">
        <v>629</v>
      </c>
      <c r="G463" s="84">
        <v>35</v>
      </c>
      <c r="I463">
        <v>188205</v>
      </c>
      <c r="K463">
        <v>226843</v>
      </c>
      <c r="N463" t="s">
        <v>447</v>
      </c>
      <c r="O463" s="55" t="str">
        <f>VLOOKUP(Rapor!$T$5&amp;Data!G463,Kaynak!$A$5:$L$9578,12,0)</f>
        <v>Ağustos</v>
      </c>
    </row>
    <row r="464" spans="1:15" x14ac:dyDescent="0.25">
      <c r="A464" s="55" t="str">
        <f>E464&amp;IF(MAX(Rapor!$B$12:$B$16)&gt;=G464,"Topla","")</f>
        <v>2021Topla</v>
      </c>
      <c r="B464" s="55" t="str">
        <f t="shared" si="20"/>
        <v>2021Ağustos</v>
      </c>
      <c r="D464" s="55" t="str">
        <f t="shared" si="21"/>
        <v>202134</v>
      </c>
      <c r="E464" s="55">
        <v>2021</v>
      </c>
      <c r="F464" t="s">
        <v>630</v>
      </c>
      <c r="G464" s="84">
        <v>34</v>
      </c>
      <c r="I464">
        <v>241589</v>
      </c>
      <c r="K464">
        <v>273412</v>
      </c>
      <c r="N464" s="55" t="s">
        <v>447</v>
      </c>
      <c r="O464" s="55" t="str">
        <f>VLOOKUP(Rapor!$T$5&amp;Data!G464,Kaynak!$A$5:$L$9578,12,0)</f>
        <v>Ağustos</v>
      </c>
    </row>
    <row r="465" spans="1:15" x14ac:dyDescent="0.25">
      <c r="A465" s="55" t="str">
        <f>E465&amp;IF(MAX(Rapor!$B$12:$B$16)&gt;=G465,"Topla","")</f>
        <v>2021Topla</v>
      </c>
      <c r="B465" s="55" t="str">
        <f t="shared" si="20"/>
        <v>2021Ağustos</v>
      </c>
      <c r="D465" s="55" t="str">
        <f t="shared" si="21"/>
        <v>202133</v>
      </c>
      <c r="E465" s="55">
        <v>2021</v>
      </c>
      <c r="F465" t="s">
        <v>631</v>
      </c>
      <c r="G465" s="84">
        <v>33</v>
      </c>
      <c r="I465">
        <v>260301</v>
      </c>
      <c r="K465">
        <v>292753</v>
      </c>
      <c r="N465" s="55" t="s">
        <v>447</v>
      </c>
      <c r="O465" s="55" t="str">
        <f>VLOOKUP(Rapor!$T$5&amp;Data!G465,Kaynak!$A$5:$L$9578,12,0)</f>
        <v>Ağustos</v>
      </c>
    </row>
    <row r="466" spans="1:15" x14ac:dyDescent="0.25">
      <c r="A466" s="55" t="str">
        <f>E466&amp;IF(MAX(Rapor!$B$12:$B$16)&gt;=G466,"Topla","")</f>
        <v>2021Topla</v>
      </c>
      <c r="B466" s="55" t="str">
        <f t="shared" si="20"/>
        <v>2021Ağustos</v>
      </c>
      <c r="D466" s="55" t="str">
        <f t="shared" si="21"/>
        <v>202132</v>
      </c>
      <c r="E466" s="55">
        <v>2021</v>
      </c>
      <c r="F466" t="s">
        <v>632</v>
      </c>
      <c r="G466" s="84">
        <v>32</v>
      </c>
      <c r="I466">
        <v>261716</v>
      </c>
      <c r="K466">
        <v>299067</v>
      </c>
      <c r="N466" s="55" t="s">
        <v>447</v>
      </c>
      <c r="O466" s="55" t="str">
        <f>VLOOKUP(Rapor!$T$5&amp;Data!G466,Kaynak!$A$5:$L$9578,12,0)</f>
        <v>Ağustos</v>
      </c>
    </row>
    <row r="467" spans="1:15" x14ac:dyDescent="0.25">
      <c r="A467" s="55" t="str">
        <f>E467&amp;IF(MAX(Rapor!$B$12:$B$16)&gt;=G467,"Topla","")</f>
        <v>2021Topla</v>
      </c>
      <c r="B467" s="55" t="str">
        <f t="shared" si="20"/>
        <v>2021Temmuz</v>
      </c>
      <c r="D467" s="55" t="str">
        <f t="shared" si="21"/>
        <v>202131</v>
      </c>
      <c r="E467" s="55">
        <v>2021</v>
      </c>
      <c r="F467" t="s">
        <v>628</v>
      </c>
      <c r="G467" s="84">
        <v>31</v>
      </c>
      <c r="I467">
        <v>302950</v>
      </c>
      <c r="K467">
        <v>335247</v>
      </c>
      <c r="N467" s="55" t="s">
        <v>447</v>
      </c>
      <c r="O467" s="55" t="str">
        <f>VLOOKUP(Rapor!$T$5&amp;Data!G467,Kaynak!$A$5:$L$9578,12,0)</f>
        <v>Temmuz</v>
      </c>
    </row>
    <row r="468" spans="1:15" x14ac:dyDescent="0.25">
      <c r="A468" s="55" t="str">
        <f>E468&amp;IF(MAX(Rapor!$B$12:$B$16)&gt;=G468,"Topla","")</f>
        <v>2021Topla</v>
      </c>
      <c r="B468" s="55" t="str">
        <f t="shared" si="20"/>
        <v>2021Eylül</v>
      </c>
      <c r="C468" s="55"/>
      <c r="D468" s="55" t="str">
        <f t="shared" ref="D468:D473" si="22">+E468&amp;G468</f>
        <v>202136</v>
      </c>
      <c r="E468" s="55">
        <v>2021</v>
      </c>
      <c r="F468" s="55" t="s">
        <v>633</v>
      </c>
      <c r="G468" s="84">
        <v>36</v>
      </c>
      <c r="I468" s="31">
        <v>242477</v>
      </c>
      <c r="K468" s="31">
        <v>272392</v>
      </c>
      <c r="N468" t="s">
        <v>448</v>
      </c>
      <c r="O468" s="55" t="str">
        <f>VLOOKUP(Rapor!$T$5&amp;Data!G468,Kaynak!$A$5:$L$9578,12,0)</f>
        <v>Eylül</v>
      </c>
    </row>
    <row r="469" spans="1:15" x14ac:dyDescent="0.25">
      <c r="A469" s="55" t="str">
        <f>E469&amp;IF(MAX(Rapor!$B$12:$B$16)&gt;=G469,"Topla","")</f>
        <v>2021Topla</v>
      </c>
      <c r="B469" s="55" t="str">
        <f t="shared" si="20"/>
        <v>2021Eylül</v>
      </c>
      <c r="C469" s="55"/>
      <c r="D469" s="55" t="str">
        <f t="shared" si="22"/>
        <v>202137</v>
      </c>
      <c r="E469" s="55">
        <v>2021</v>
      </c>
      <c r="F469" s="55" t="s">
        <v>634</v>
      </c>
      <c r="G469" s="84">
        <v>37</v>
      </c>
      <c r="I469" s="31">
        <v>176018</v>
      </c>
      <c r="K469" s="31">
        <v>202390</v>
      </c>
      <c r="N469" s="55" t="s">
        <v>448</v>
      </c>
      <c r="O469" s="55" t="str">
        <f>VLOOKUP(Rapor!$T$5&amp;Data!G469,Kaynak!$A$5:$L$9578,12,0)</f>
        <v>Eylül</v>
      </c>
    </row>
    <row r="470" spans="1:15" x14ac:dyDescent="0.25">
      <c r="A470" s="55" t="str">
        <f>E470&amp;IF(MAX(Rapor!$B$12:$B$16)&gt;=G470,"Topla","")</f>
        <v>2021Topla</v>
      </c>
      <c r="B470" s="55" t="str">
        <f t="shared" si="20"/>
        <v>2021Eylül</v>
      </c>
      <c r="C470" s="55"/>
      <c r="D470" s="55" t="str">
        <f t="shared" si="22"/>
        <v>202138</v>
      </c>
      <c r="E470" s="55">
        <v>2021</v>
      </c>
      <c r="F470" s="55" t="s">
        <v>635</v>
      </c>
      <c r="G470" s="84">
        <v>38</v>
      </c>
      <c r="I470" s="31">
        <v>208757</v>
      </c>
      <c r="K470" s="31">
        <v>234202</v>
      </c>
      <c r="N470" s="55" t="s">
        <v>448</v>
      </c>
      <c r="O470" s="55" t="str">
        <f>VLOOKUP(Rapor!$T$5&amp;Data!G470,Kaynak!$A$5:$L$9578,12,0)</f>
        <v>Eylül</v>
      </c>
    </row>
    <row r="471" spans="1:15" x14ac:dyDescent="0.25">
      <c r="A471" s="55" t="str">
        <f>E471&amp;IF(MAX(Rapor!$B$12:$B$16)&gt;=G471,"Topla","")</f>
        <v>2021Topla</v>
      </c>
      <c r="B471" s="55" t="str">
        <f t="shared" si="20"/>
        <v>2021Eylül</v>
      </c>
      <c r="C471" s="55"/>
      <c r="D471" s="55" t="str">
        <f t="shared" si="22"/>
        <v>202139</v>
      </c>
      <c r="E471" s="55">
        <v>2021</v>
      </c>
      <c r="F471" s="55" t="s">
        <v>636</v>
      </c>
      <c r="G471" s="84">
        <v>39</v>
      </c>
      <c r="I471" s="31">
        <v>341336</v>
      </c>
      <c r="K471" s="31">
        <v>366754</v>
      </c>
      <c r="N471" s="55" t="s">
        <v>448</v>
      </c>
      <c r="O471" s="55" t="str">
        <f>VLOOKUP(Rapor!$T$5&amp;Data!G471,Kaynak!$A$5:$L$9578,12,0)</f>
        <v>Eylül</v>
      </c>
    </row>
    <row r="472" spans="1:15" x14ac:dyDescent="0.25">
      <c r="A472" s="55" t="str">
        <f>E472&amp;IF(MAX(Rapor!$B$12:$B$16)&gt;=G472,"Topla","")</f>
        <v>2021Topla</v>
      </c>
      <c r="B472" s="55" t="str">
        <f t="shared" si="20"/>
        <v>2021Ekim</v>
      </c>
      <c r="C472" s="55"/>
      <c r="D472" s="55" t="str">
        <f t="shared" si="22"/>
        <v>202140</v>
      </c>
      <c r="E472" s="55">
        <v>2021</v>
      </c>
      <c r="F472" s="55" t="s">
        <v>637</v>
      </c>
      <c r="G472" s="84">
        <v>40</v>
      </c>
      <c r="I472" s="31">
        <v>378362</v>
      </c>
      <c r="K472" s="31">
        <v>401173</v>
      </c>
      <c r="N472" t="s">
        <v>449</v>
      </c>
      <c r="O472" s="55" t="str">
        <f>VLOOKUP(Rapor!$T$5&amp;Data!G472,Kaynak!$A$5:$L$9578,12,0)</f>
        <v>Ekim</v>
      </c>
    </row>
    <row r="473" spans="1:15" x14ac:dyDescent="0.25">
      <c r="A473" s="55" t="str">
        <f>E473&amp;IF(MAX(Rapor!$B$12:$B$16)&gt;=G473,"Topla","")</f>
        <v>2021Topla</v>
      </c>
      <c r="B473" s="55" t="str">
        <f t="shared" si="20"/>
        <v>2021Ekim</v>
      </c>
      <c r="C473" s="55"/>
      <c r="D473" s="55" t="str">
        <f t="shared" si="22"/>
        <v>202141</v>
      </c>
      <c r="E473" s="55">
        <v>2021</v>
      </c>
      <c r="F473" s="55" t="s">
        <v>638</v>
      </c>
      <c r="G473" s="87">
        <v>41</v>
      </c>
      <c r="I473" s="31">
        <v>266715</v>
      </c>
      <c r="K473" s="31">
        <v>306344</v>
      </c>
      <c r="N473" s="55" t="s">
        <v>449</v>
      </c>
      <c r="O473" s="55" t="str">
        <f>VLOOKUP(Rapor!$T$5&amp;Data!G473,Kaynak!$A$5:$L$9578,12,0)</f>
        <v>Ekim</v>
      </c>
    </row>
    <row r="474" spans="1:15" x14ac:dyDescent="0.25">
      <c r="A474" s="55" t="str">
        <f>E474&amp;IF(MAX(Rapor!$B$12:$B$16)&gt;=G474,"Topla","")</f>
        <v>2021Topla</v>
      </c>
      <c r="B474" s="55" t="str">
        <f t="shared" si="20"/>
        <v>2021Ekim</v>
      </c>
      <c r="C474" s="55"/>
      <c r="D474" s="55" t="str">
        <f t="shared" ref="D474:D493" si="23">+E474&amp;G474</f>
        <v>202142</v>
      </c>
      <c r="E474" s="55">
        <v>2021</v>
      </c>
      <c r="F474" s="55" t="s">
        <v>639</v>
      </c>
      <c r="G474" s="84">
        <v>42</v>
      </c>
      <c r="I474">
        <v>530694</v>
      </c>
      <c r="K474" s="31">
        <v>554188</v>
      </c>
      <c r="N474" s="55" t="s">
        <v>449</v>
      </c>
      <c r="O474" s="55" t="str">
        <f>VLOOKUP(Rapor!$T$5&amp;Data!G474,Kaynak!$A$5:$L$9578,12,0)</f>
        <v>Ekim</v>
      </c>
    </row>
    <row r="475" spans="1:15" x14ac:dyDescent="0.25">
      <c r="A475" s="55" t="str">
        <f>E475&amp;IF(MAX(Rapor!$B$12:$B$16)&gt;=G475,"Topla","")</f>
        <v>2021Topla</v>
      </c>
      <c r="B475" s="55" t="str">
        <f t="shared" si="20"/>
        <v>2021Ekim</v>
      </c>
      <c r="C475" s="55"/>
      <c r="D475" s="55" t="str">
        <f t="shared" si="23"/>
        <v>202143</v>
      </c>
      <c r="E475" s="55">
        <v>2021</v>
      </c>
      <c r="F475" s="55" t="s">
        <v>640</v>
      </c>
      <c r="G475" s="84">
        <v>43</v>
      </c>
      <c r="I475">
        <v>590015</v>
      </c>
      <c r="K475" s="31">
        <v>610123</v>
      </c>
      <c r="N475" s="55" t="s">
        <v>449</v>
      </c>
      <c r="O475" s="55" t="str">
        <f>VLOOKUP(Rapor!$T$5&amp;Data!G475,Kaynak!$A$5:$L$9578,12,0)</f>
        <v>Ekim</v>
      </c>
    </row>
    <row r="476" spans="1:15" x14ac:dyDescent="0.25">
      <c r="A476" s="55" t="str">
        <f>E476&amp;IF(MAX(Rapor!$B$12:$B$16)&gt;=G476,"Topla","")</f>
        <v>2021Topla</v>
      </c>
      <c r="B476" s="55" t="str">
        <f t="shared" si="20"/>
        <v>2021Ekim</v>
      </c>
      <c r="C476" s="55"/>
      <c r="D476" s="55" t="str">
        <f t="shared" si="23"/>
        <v>202144</v>
      </c>
      <c r="E476" s="55">
        <v>2021</v>
      </c>
      <c r="F476" s="55" t="s">
        <v>641</v>
      </c>
      <c r="G476" s="84">
        <v>44</v>
      </c>
      <c r="I476">
        <v>409175</v>
      </c>
      <c r="K476" s="31">
        <v>450164</v>
      </c>
      <c r="N476" s="55" t="s">
        <v>450</v>
      </c>
      <c r="O476" s="55" t="str">
        <f>VLOOKUP(Rapor!$T$5&amp;Data!G476,Kaynak!$A$5:$L$9578,12,0)</f>
        <v>Ekim</v>
      </c>
    </row>
    <row r="477" spans="1:15" x14ac:dyDescent="0.25">
      <c r="A477" s="55" t="str">
        <f>E477&amp;IF(MAX(Rapor!$B$12:$B$16)&gt;=G477,"Topla","")</f>
        <v>2021Topla</v>
      </c>
      <c r="B477" s="55" t="str">
        <f t="shared" si="20"/>
        <v>2021Kasım</v>
      </c>
      <c r="D477" s="55" t="str">
        <f t="shared" si="23"/>
        <v>202145</v>
      </c>
      <c r="E477" s="55">
        <v>2021</v>
      </c>
      <c r="F477" s="55" t="s">
        <v>642</v>
      </c>
      <c r="G477" s="84">
        <v>45</v>
      </c>
      <c r="I477" s="31">
        <v>427854</v>
      </c>
      <c r="K477" s="31">
        <v>468160</v>
      </c>
      <c r="N477" s="55" t="s">
        <v>450</v>
      </c>
      <c r="O477" s="55" t="str">
        <f>VLOOKUP(Rapor!$T$5&amp;Data!G477,Kaynak!$A$5:$L$9578,12,0)</f>
        <v>Kasım</v>
      </c>
    </row>
    <row r="478" spans="1:15" x14ac:dyDescent="0.25">
      <c r="A478" s="55" t="str">
        <f>E478&amp;IF(MAX(Rapor!$B$12:$B$16)&gt;=G478,"Topla","")</f>
        <v>2021Topla</v>
      </c>
      <c r="B478" s="55" t="str">
        <f t="shared" si="20"/>
        <v>2021Kasım</v>
      </c>
      <c r="D478" s="55" t="str">
        <f t="shared" si="23"/>
        <v>202146</v>
      </c>
      <c r="E478" s="55">
        <v>2021</v>
      </c>
      <c r="F478" s="55" t="s">
        <v>643</v>
      </c>
      <c r="G478" s="84">
        <v>46</v>
      </c>
      <c r="I478" s="31">
        <v>566567</v>
      </c>
      <c r="K478" s="31">
        <v>666642</v>
      </c>
      <c r="N478" s="55" t="s">
        <v>450</v>
      </c>
      <c r="O478" s="55" t="str">
        <f>VLOOKUP(Rapor!$T$5&amp;Data!G478,Kaynak!$A$5:$L$9578,12,0)</f>
        <v>Kasım</v>
      </c>
    </row>
    <row r="479" spans="1:15" x14ac:dyDescent="0.25">
      <c r="A479" s="55" t="str">
        <f>E479&amp;IF(MAX(Rapor!$B$12:$B$16)&gt;=G479,"Topla","")</f>
        <v>2021Topla</v>
      </c>
      <c r="B479" s="55" t="str">
        <f t="shared" si="20"/>
        <v>2021Kasım</v>
      </c>
      <c r="D479" s="55" t="str">
        <f t="shared" si="23"/>
        <v>202147</v>
      </c>
      <c r="E479" s="55">
        <v>2021</v>
      </c>
      <c r="F479" s="55" t="s">
        <v>644</v>
      </c>
      <c r="G479" s="87">
        <v>47</v>
      </c>
      <c r="I479" s="31">
        <v>321462</v>
      </c>
      <c r="K479" s="31">
        <v>420028</v>
      </c>
      <c r="N479" s="55" t="s">
        <v>450</v>
      </c>
      <c r="O479" s="55" t="str">
        <f>VLOOKUP(Rapor!$T$5&amp;Data!G479,Kaynak!$A$5:$L$9578,12,0)</f>
        <v>Kasım</v>
      </c>
    </row>
    <row r="480" spans="1:15" x14ac:dyDescent="0.25">
      <c r="A480" s="55" t="str">
        <f>E480&amp;IF(MAX(Rapor!$B$12:$B$16)&gt;=G480,"Topla","")</f>
        <v>2021Topla</v>
      </c>
      <c r="B480" s="55" t="str">
        <f t="shared" si="20"/>
        <v>2021Kasım</v>
      </c>
      <c r="D480" s="55" t="str">
        <f t="shared" si="23"/>
        <v>202148</v>
      </c>
      <c r="E480" s="55">
        <v>2021</v>
      </c>
      <c r="F480" s="55" t="s">
        <v>645</v>
      </c>
      <c r="G480" s="84">
        <v>48</v>
      </c>
      <c r="I480" s="31">
        <v>329104</v>
      </c>
      <c r="K480" s="31">
        <v>404841</v>
      </c>
      <c r="N480" s="55" t="s">
        <v>450</v>
      </c>
      <c r="O480" s="55" t="str">
        <f>VLOOKUP(Rapor!$T$5&amp;Data!G480,Kaynak!$A$5:$L$9578,12,0)</f>
        <v>Kasım</v>
      </c>
    </row>
    <row r="481" spans="1:15" x14ac:dyDescent="0.25">
      <c r="A481" s="55" t="str">
        <f>E481&amp;IF(MAX(Rapor!$B$12:$B$16)&gt;=G481,"Topla","")</f>
        <v>2021Topla</v>
      </c>
      <c r="B481" s="55" t="str">
        <f t="shared" si="20"/>
        <v>2021Aralık</v>
      </c>
      <c r="D481" s="55" t="str">
        <f t="shared" si="23"/>
        <v>202149</v>
      </c>
      <c r="E481" s="55">
        <v>2021</v>
      </c>
      <c r="F481" s="55" t="s">
        <v>646</v>
      </c>
      <c r="G481" s="87">
        <v>49</v>
      </c>
      <c r="I481" s="31">
        <v>537830</v>
      </c>
      <c r="K481" s="31">
        <v>601822</v>
      </c>
      <c r="N481" t="s">
        <v>451</v>
      </c>
      <c r="O481" s="55" t="str">
        <f>VLOOKUP(Rapor!$T$5&amp;Data!G481,Kaynak!$A$5:$L$9578,12,0)</f>
        <v>Aralık</v>
      </c>
    </row>
    <row r="482" spans="1:15" x14ac:dyDescent="0.25">
      <c r="A482" s="55" t="str">
        <f>E482&amp;IF(MAX(Rapor!$B$12:$B$16)&gt;=G482,"Topla","")</f>
        <v>2021Topla</v>
      </c>
      <c r="B482" s="55" t="str">
        <f t="shared" si="20"/>
        <v>2021Aralık</v>
      </c>
      <c r="D482" s="55" t="str">
        <f t="shared" si="23"/>
        <v>202150</v>
      </c>
      <c r="E482" s="55">
        <v>2021</v>
      </c>
      <c r="F482" s="55" t="s">
        <v>647</v>
      </c>
      <c r="G482" s="87">
        <v>50</v>
      </c>
      <c r="I482" s="31">
        <v>555534</v>
      </c>
      <c r="K482" s="31">
        <v>626450</v>
      </c>
      <c r="N482" s="55" t="s">
        <v>451</v>
      </c>
      <c r="O482" s="55" t="str">
        <f>VLOOKUP(Rapor!$T$5&amp;Data!G482,Kaynak!$A$5:$L$9578,12,0)</f>
        <v>Aralık</v>
      </c>
    </row>
    <row r="483" spans="1:15" x14ac:dyDescent="0.25">
      <c r="A483" s="55" t="str">
        <f>E483&amp;IF(MAX(Rapor!$B$12:$B$16)&gt;=G483,"Topla","")</f>
        <v>2021Topla</v>
      </c>
      <c r="B483" s="55" t="str">
        <f t="shared" si="20"/>
        <v>2021Aralık</v>
      </c>
      <c r="D483" s="55" t="str">
        <f t="shared" si="23"/>
        <v>202151</v>
      </c>
      <c r="E483" s="55">
        <v>2021</v>
      </c>
      <c r="F483" s="55" t="s">
        <v>648</v>
      </c>
      <c r="G483" s="87">
        <v>51</v>
      </c>
      <c r="I483" s="31">
        <v>1700835</v>
      </c>
      <c r="K483" s="31">
        <v>1728354</v>
      </c>
      <c r="N483" s="55" t="s">
        <v>451</v>
      </c>
      <c r="O483" s="55" t="str">
        <f>VLOOKUP(Rapor!$T$5&amp;Data!G483,Kaynak!$A$5:$L$9578,12,0)</f>
        <v>Aralık</v>
      </c>
    </row>
    <row r="484" spans="1:15" x14ac:dyDescent="0.25">
      <c r="A484" s="55" t="str">
        <f>E484&amp;IF(MAX(Rapor!$B$12:$B$16)&gt;=G484,"Topla","")</f>
        <v>2021Topla</v>
      </c>
      <c r="B484" s="55" t="str">
        <f t="shared" si="20"/>
        <v>2021Aralık</v>
      </c>
      <c r="D484" s="55" t="str">
        <f t="shared" si="23"/>
        <v>202152</v>
      </c>
      <c r="E484" s="55">
        <v>2021</v>
      </c>
      <c r="F484" s="55" t="s">
        <v>649</v>
      </c>
      <c r="G484" s="87">
        <v>52</v>
      </c>
      <c r="I484" s="31">
        <v>1096445</v>
      </c>
      <c r="K484" s="31">
        <v>1116953</v>
      </c>
      <c r="N484" s="55" t="s">
        <v>451</v>
      </c>
      <c r="O484" s="55" t="str">
        <f>VLOOKUP(Rapor!$T$5&amp;Data!G484,Kaynak!$A$5:$L$9578,12,0)</f>
        <v>Aralık</v>
      </c>
    </row>
    <row r="485" spans="1:15" x14ac:dyDescent="0.25">
      <c r="A485" s="55" t="str">
        <f>E485&amp;IF(MAX(Rapor!$B$12:$B$16)&gt;=G485,"Topla","")</f>
        <v>2022Topla</v>
      </c>
      <c r="B485" s="55" t="str">
        <f t="shared" si="20"/>
        <v>2022Ocak</v>
      </c>
      <c r="D485" s="55" t="str">
        <f t="shared" si="23"/>
        <v>20221</v>
      </c>
      <c r="E485" s="55">
        <v>2022</v>
      </c>
      <c r="F485" s="55" t="s">
        <v>650</v>
      </c>
      <c r="G485" s="87">
        <v>1</v>
      </c>
      <c r="I485" s="31">
        <v>903717</v>
      </c>
      <c r="K485" s="31">
        <v>925590</v>
      </c>
      <c r="N485" t="s">
        <v>440</v>
      </c>
      <c r="O485" s="55" t="str">
        <f>VLOOKUP(Rapor!$T$5&amp;Data!G485,Kaynak!$A$5:$L$9578,12,0)</f>
        <v>Ocak</v>
      </c>
    </row>
    <row r="486" spans="1:15" x14ac:dyDescent="0.25">
      <c r="A486" s="55" t="str">
        <f>E486&amp;IF(MAX(Rapor!$B$12:$B$16)&gt;=G486,"Topla","")</f>
        <v>2022Topla</v>
      </c>
      <c r="B486" s="55" t="str">
        <f t="shared" si="20"/>
        <v>2022Ocak</v>
      </c>
      <c r="D486" s="55" t="str">
        <f t="shared" si="23"/>
        <v>20222</v>
      </c>
      <c r="E486" s="55">
        <v>2022</v>
      </c>
      <c r="F486" s="55" t="s">
        <v>651</v>
      </c>
      <c r="G486" s="87">
        <v>2</v>
      </c>
      <c r="I486" s="31">
        <v>1006338</v>
      </c>
      <c r="K486" s="31">
        <v>1037534</v>
      </c>
      <c r="N486" s="55" t="s">
        <v>440</v>
      </c>
      <c r="O486" s="55" t="str">
        <f>VLOOKUP(Rapor!$T$5&amp;Data!G486,Kaynak!$A$5:$L$9578,12,0)</f>
        <v>Ocak</v>
      </c>
    </row>
    <row r="487" spans="1:15" x14ac:dyDescent="0.25">
      <c r="A487" s="55" t="str">
        <f>E487&amp;IF(MAX(Rapor!$B$12:$B$16)&gt;=G487,"Topla","")</f>
        <v>2022Topla</v>
      </c>
      <c r="B487" s="55" t="str">
        <f t="shared" si="20"/>
        <v>2022Ocak</v>
      </c>
      <c r="D487" s="55" t="str">
        <f t="shared" si="23"/>
        <v>20223</v>
      </c>
      <c r="E487" s="55">
        <v>2022</v>
      </c>
      <c r="F487" s="55" t="s">
        <v>652</v>
      </c>
      <c r="G487" s="87">
        <v>3</v>
      </c>
      <c r="I487" s="31">
        <v>1000492</v>
      </c>
      <c r="K487" s="31">
        <v>1047899</v>
      </c>
      <c r="N487" s="55" t="s">
        <v>440</v>
      </c>
      <c r="O487" s="55" t="str">
        <f>VLOOKUP(Rapor!$T$5&amp;Data!G487,Kaynak!$A$5:$L$9578,12,0)</f>
        <v>Ocak</v>
      </c>
    </row>
    <row r="488" spans="1:15" x14ac:dyDescent="0.25">
      <c r="A488" s="55" t="str">
        <f>E488&amp;IF(MAX(Rapor!$B$12:$B$16)&gt;=G488,"Topla","")</f>
        <v>2022Topla</v>
      </c>
      <c r="B488" s="55" t="str">
        <f t="shared" si="20"/>
        <v>2022Ocak</v>
      </c>
      <c r="D488" s="55" t="str">
        <f t="shared" si="23"/>
        <v>20224</v>
      </c>
      <c r="E488" s="55">
        <v>2022</v>
      </c>
      <c r="F488" s="55" t="s">
        <v>653</v>
      </c>
      <c r="G488" s="87">
        <v>4</v>
      </c>
      <c r="I488" s="31">
        <v>965744</v>
      </c>
      <c r="K488" s="31">
        <v>1045576</v>
      </c>
      <c r="N488" s="55" t="s">
        <v>440</v>
      </c>
      <c r="O488" s="55" t="str">
        <f>VLOOKUP(Rapor!$T$5&amp;Data!G488,Kaynak!$A$5:$L$9578,12,0)</f>
        <v>Ocak</v>
      </c>
    </row>
    <row r="489" spans="1:15" x14ac:dyDescent="0.25">
      <c r="A489" s="55" t="str">
        <f>E489&amp;IF(MAX(Rapor!$B$12:$B$16)&gt;=G489,"Topla","")</f>
        <v>2022Topla</v>
      </c>
      <c r="B489" s="55" t="str">
        <f t="shared" si="20"/>
        <v>2022Ocak</v>
      </c>
      <c r="D489" s="55" t="str">
        <f t="shared" si="23"/>
        <v>20225</v>
      </c>
      <c r="E489" s="55">
        <v>2022</v>
      </c>
      <c r="F489" s="55" t="s">
        <v>654</v>
      </c>
      <c r="G489" s="87">
        <v>5</v>
      </c>
      <c r="I489" s="31">
        <v>1366654</v>
      </c>
      <c r="J489" s="31"/>
      <c r="K489" s="31">
        <v>1457311</v>
      </c>
      <c r="N489" s="55" t="s">
        <v>440</v>
      </c>
      <c r="O489" s="55" t="str">
        <f>VLOOKUP(Rapor!$T$5&amp;Data!G489,Kaynak!$A$5:$L$9578,12,0)</f>
        <v>Ocak</v>
      </c>
    </row>
    <row r="490" spans="1:15" x14ac:dyDescent="0.25">
      <c r="A490" s="55" t="str">
        <f>E490&amp;IF(MAX(Rapor!$B$12:$B$16)&gt;=G490,"Topla","")</f>
        <v>2022Topla</v>
      </c>
      <c r="B490" s="55" t="str">
        <f t="shared" si="20"/>
        <v>2022Şubat</v>
      </c>
      <c r="D490" s="55" t="str">
        <f t="shared" si="23"/>
        <v>20226</v>
      </c>
      <c r="E490" s="55">
        <v>2022</v>
      </c>
      <c r="F490" t="s">
        <v>655</v>
      </c>
      <c r="G490" s="87">
        <v>6</v>
      </c>
      <c r="I490" s="31">
        <v>970877</v>
      </c>
      <c r="J490" s="31"/>
      <c r="K490" s="31">
        <v>1048849</v>
      </c>
      <c r="N490" s="55" t="s">
        <v>441</v>
      </c>
      <c r="O490" s="55" t="str">
        <f>VLOOKUP(Rapor!$T$5&amp;Data!G490,Kaynak!$A$5:$L$9578,12,0)</f>
        <v>Şubat</v>
      </c>
    </row>
    <row r="491" spans="1:15" x14ac:dyDescent="0.25">
      <c r="A491" s="55" t="str">
        <f>E491&amp;IF(MAX(Rapor!$B$12:$B$16)&gt;=G491,"Topla","")</f>
        <v>2022Topla</v>
      </c>
      <c r="B491" s="55" t="str">
        <f t="shared" si="20"/>
        <v>2022Şubat</v>
      </c>
      <c r="D491" s="55" t="str">
        <f t="shared" si="23"/>
        <v>20227</v>
      </c>
      <c r="E491" s="55">
        <v>2022</v>
      </c>
      <c r="F491" t="s">
        <v>656</v>
      </c>
      <c r="G491" s="87">
        <v>7</v>
      </c>
      <c r="I491" s="31">
        <v>739671</v>
      </c>
      <c r="J491" s="31"/>
      <c r="K491" s="31">
        <v>812173</v>
      </c>
      <c r="N491" t="s">
        <v>441</v>
      </c>
      <c r="O491" s="55" t="str">
        <f>VLOOKUP(Rapor!$T$5&amp;Data!G491,Kaynak!$A$5:$L$9578,12,0)</f>
        <v>Şubat</v>
      </c>
    </row>
    <row r="492" spans="1:15" x14ac:dyDescent="0.25">
      <c r="A492" s="55" t="str">
        <f>E492&amp;IF(MAX(Rapor!$B$12:$B$16)&gt;=G492,"Topla","")</f>
        <v>2022Topla</v>
      </c>
      <c r="B492" s="55" t="str">
        <f t="shared" si="20"/>
        <v>2022Şubat</v>
      </c>
      <c r="D492" s="55" t="str">
        <f t="shared" si="23"/>
        <v>20228</v>
      </c>
      <c r="E492" s="55">
        <v>2022</v>
      </c>
      <c r="F492" t="s">
        <v>657</v>
      </c>
      <c r="G492" s="87">
        <v>8</v>
      </c>
      <c r="I492" s="31">
        <v>631844</v>
      </c>
      <c r="J492" s="31"/>
      <c r="K492" s="31">
        <v>735511</v>
      </c>
      <c r="N492" s="55" t="s">
        <v>441</v>
      </c>
      <c r="O492" s="55" t="str">
        <f>VLOOKUP(Rapor!$T$5&amp;Data!G492,Kaynak!$A$5:$L$9578,12,0)</f>
        <v>Şubat</v>
      </c>
    </row>
    <row r="493" spans="1:15" x14ac:dyDescent="0.25">
      <c r="A493" s="55" t="str">
        <f>E493&amp;IF(MAX(Rapor!$B$12:$B$16)&gt;=G493,"Topla","")</f>
        <v>2022Topla</v>
      </c>
      <c r="B493" s="55" t="str">
        <f t="shared" si="20"/>
        <v>2022Şubat</v>
      </c>
      <c r="D493" s="55" t="str">
        <f t="shared" si="23"/>
        <v>20229</v>
      </c>
      <c r="E493" s="55">
        <v>2022</v>
      </c>
      <c r="F493" t="s">
        <v>658</v>
      </c>
      <c r="G493" s="87">
        <v>9</v>
      </c>
      <c r="I493" s="31">
        <v>458807</v>
      </c>
      <c r="J493" s="31"/>
      <c r="K493" s="31">
        <v>557695</v>
      </c>
      <c r="N493" s="55" t="s">
        <v>441</v>
      </c>
      <c r="O493" s="55" t="str">
        <f>VLOOKUP(Rapor!$T$5&amp;Data!G493,Kaynak!$A$5:$L$9578,12,0)</f>
        <v>Şubat</v>
      </c>
    </row>
    <row r="494" spans="1:15" x14ac:dyDescent="0.25">
      <c r="A494" s="55" t="str">
        <f>E494&amp;IF(MAX(Rapor!$B$12:$B$16)&gt;=G494,"Topla","")</f>
        <v>2022Topla</v>
      </c>
      <c r="B494" s="55" t="str">
        <f t="shared" si="20"/>
        <v>2022Mart</v>
      </c>
      <c r="C494" s="55"/>
      <c r="D494" s="55" t="str">
        <f t="shared" ref="D494:D497" si="24">+E494&amp;G494</f>
        <v>202210</v>
      </c>
      <c r="E494" s="55">
        <v>2022</v>
      </c>
      <c r="F494" s="98" t="s">
        <v>662</v>
      </c>
      <c r="G494" s="77">
        <v>10</v>
      </c>
      <c r="I494" s="99">
        <v>2357637</v>
      </c>
      <c r="J494" s="99"/>
      <c r="K494" s="99">
        <v>2388014</v>
      </c>
      <c r="N494" t="s">
        <v>442</v>
      </c>
      <c r="O494" s="55" t="str">
        <f>VLOOKUP(Rapor!$T$5&amp;Data!G494,Kaynak!$A$5:$L$9578,12,0)</f>
        <v>Mart</v>
      </c>
    </row>
    <row r="495" spans="1:15" x14ac:dyDescent="0.25">
      <c r="A495" s="55" t="str">
        <f>E495&amp;IF(MAX(Rapor!$B$12:$B$16)&gt;=G495,"Topla","")</f>
        <v>2022Topla</v>
      </c>
      <c r="B495" s="55" t="str">
        <f t="shared" si="20"/>
        <v>2022Mart</v>
      </c>
      <c r="C495" s="55"/>
      <c r="D495" s="55" t="str">
        <f t="shared" si="24"/>
        <v>202211</v>
      </c>
      <c r="E495" s="55">
        <v>2022</v>
      </c>
      <c r="F495" s="98" t="s">
        <v>663</v>
      </c>
      <c r="G495" s="77">
        <v>11</v>
      </c>
      <c r="I495" s="99">
        <v>2300082</v>
      </c>
      <c r="J495" s="99"/>
      <c r="K495" s="99">
        <v>2327359</v>
      </c>
      <c r="N495" s="55" t="s">
        <v>442</v>
      </c>
      <c r="O495" s="55" t="str">
        <f>VLOOKUP(Rapor!$T$5&amp;Data!G495,Kaynak!$A$5:$L$9578,12,0)</f>
        <v>Mart</v>
      </c>
    </row>
    <row r="496" spans="1:15" x14ac:dyDescent="0.25">
      <c r="A496" s="55" t="str">
        <f>E496&amp;IF(MAX(Rapor!$B$12:$B$16)&gt;=G496,"Topla","")</f>
        <v>2022Topla</v>
      </c>
      <c r="B496" s="55" t="str">
        <f t="shared" si="20"/>
        <v>2022Mart</v>
      </c>
      <c r="C496" s="55"/>
      <c r="D496" s="55" t="str">
        <f t="shared" si="24"/>
        <v>202212</v>
      </c>
      <c r="E496" s="55">
        <v>2022</v>
      </c>
      <c r="F496" s="98" t="s">
        <v>664</v>
      </c>
      <c r="G496" s="77">
        <v>12</v>
      </c>
      <c r="I496" s="99">
        <v>1700147</v>
      </c>
      <c r="J496" s="99"/>
      <c r="K496" s="99">
        <v>1739274</v>
      </c>
      <c r="N496" s="55" t="s">
        <v>442</v>
      </c>
      <c r="O496" s="55" t="str">
        <f>VLOOKUP(Rapor!$T$5&amp;Data!G496,Kaynak!$A$5:$L$9578,12,0)</f>
        <v>Mart</v>
      </c>
    </row>
    <row r="497" spans="1:19" x14ac:dyDescent="0.25">
      <c r="A497" s="55" t="str">
        <f>E497&amp;IF(MAX(Rapor!$B$12:$B$16)&gt;=G497,"Topla","")</f>
        <v>2022Topla</v>
      </c>
      <c r="B497" s="55" t="str">
        <f t="shared" si="20"/>
        <v>2022Mart</v>
      </c>
      <c r="C497" s="55"/>
      <c r="D497" s="55" t="str">
        <f t="shared" si="24"/>
        <v>202213</v>
      </c>
      <c r="E497" s="55">
        <v>2022</v>
      </c>
      <c r="F497" s="98" t="s">
        <v>665</v>
      </c>
      <c r="G497" s="77">
        <v>13</v>
      </c>
      <c r="I497" s="99">
        <v>969263</v>
      </c>
      <c r="J497" s="100"/>
      <c r="K497" s="100">
        <v>1027408</v>
      </c>
      <c r="N497" s="55" t="s">
        <v>442</v>
      </c>
      <c r="O497" s="55" t="str">
        <f>VLOOKUP(Rapor!$T$5&amp;Data!G497,Kaynak!$A$5:$L$9578,12,0)</f>
        <v>Mart</v>
      </c>
    </row>
    <row r="498" spans="1:19" x14ac:dyDescent="0.25">
      <c r="A498" s="55" t="str">
        <f>E498&amp;IF(MAX(Rapor!$B$12:$B$16)&gt;=G498,"Topla","")</f>
        <v>2022Topla</v>
      </c>
      <c r="B498" s="55" t="str">
        <f t="shared" si="20"/>
        <v>2022Nisan</v>
      </c>
      <c r="C498" s="55"/>
      <c r="D498" s="55" t="str">
        <f t="shared" ref="D498:D506" si="25">+E498&amp;G498</f>
        <v>202214</v>
      </c>
      <c r="E498" s="55">
        <v>2022</v>
      </c>
      <c r="F498" t="s">
        <v>666</v>
      </c>
      <c r="G498" s="77">
        <v>14</v>
      </c>
      <c r="I498" s="99">
        <v>485214</v>
      </c>
      <c r="K498" s="99">
        <v>521322</v>
      </c>
      <c r="N498" t="s">
        <v>443</v>
      </c>
      <c r="O498" s="55" t="str">
        <f>VLOOKUP(Rapor!$T$5&amp;Data!G498,Kaynak!$A$5:$L$9578,12,0)</f>
        <v>Nisan</v>
      </c>
      <c r="S498" s="31"/>
    </row>
    <row r="499" spans="1:19" x14ac:dyDescent="0.25">
      <c r="A499" s="55" t="str">
        <f>E499&amp;IF(MAX(Rapor!$B$12:$B$16)&gt;=G499,"Topla","")</f>
        <v>2022Topla</v>
      </c>
      <c r="B499" s="55" t="str">
        <f t="shared" si="20"/>
        <v>2022Nisan</v>
      </c>
      <c r="C499" s="55"/>
      <c r="D499" s="55" t="str">
        <f t="shared" si="25"/>
        <v>202215</v>
      </c>
      <c r="E499" s="55">
        <v>2022</v>
      </c>
      <c r="F499" t="s">
        <v>667</v>
      </c>
      <c r="G499" s="77">
        <v>15</v>
      </c>
      <c r="I499" s="99">
        <v>767978</v>
      </c>
      <c r="K499" s="99">
        <v>818084</v>
      </c>
      <c r="N499" s="55" t="s">
        <v>443</v>
      </c>
      <c r="O499" s="55" t="str">
        <f>VLOOKUP(Rapor!$T$5&amp;Data!G499,Kaynak!$A$5:$L$9578,12,0)</f>
        <v>Nisan</v>
      </c>
    </row>
    <row r="500" spans="1:19" x14ac:dyDescent="0.25">
      <c r="A500" s="55" t="str">
        <f>E500&amp;IF(MAX(Rapor!$B$12:$B$16)&gt;=G500,"Topla","")</f>
        <v>2022Topla</v>
      </c>
      <c r="B500" s="55" t="str">
        <f t="shared" si="20"/>
        <v>2022Nisan</v>
      </c>
      <c r="C500" s="55"/>
      <c r="D500" s="55" t="str">
        <f t="shared" si="25"/>
        <v>202216</v>
      </c>
      <c r="E500" s="55">
        <v>2022</v>
      </c>
      <c r="F500" t="s">
        <v>668</v>
      </c>
      <c r="G500" s="77">
        <v>16</v>
      </c>
      <c r="I500" s="99">
        <v>526271</v>
      </c>
      <c r="K500" s="99">
        <v>577267</v>
      </c>
      <c r="N500" s="55" t="s">
        <v>443</v>
      </c>
      <c r="O500" s="55" t="str">
        <f>VLOOKUP(Rapor!$T$5&amp;Data!G500,Kaynak!$A$5:$L$9578,12,0)</f>
        <v>Nisan</v>
      </c>
    </row>
    <row r="501" spans="1:19" x14ac:dyDescent="0.25">
      <c r="A501" s="55" t="str">
        <f>E501&amp;IF(MAX(Rapor!$B$12:$B$16)&gt;=G501,"Topla","")</f>
        <v>2022Topla</v>
      </c>
      <c r="B501" s="55" t="str">
        <f t="shared" si="20"/>
        <v>2022Nisan</v>
      </c>
      <c r="C501" s="55"/>
      <c r="D501" s="55" t="str">
        <f t="shared" si="25"/>
        <v>202217</v>
      </c>
      <c r="E501" s="55">
        <v>2022</v>
      </c>
      <c r="F501" t="s">
        <v>669</v>
      </c>
      <c r="G501" s="77">
        <v>17</v>
      </c>
      <c r="I501" s="99">
        <v>348037</v>
      </c>
      <c r="K501" s="99">
        <v>397911</v>
      </c>
      <c r="N501" s="55" t="s">
        <v>443</v>
      </c>
      <c r="O501" s="55" t="str">
        <f>VLOOKUP(Rapor!$T$5&amp;Data!G501,Kaynak!$A$5:$L$9578,12,0)</f>
        <v>Nisan</v>
      </c>
    </row>
    <row r="502" spans="1:19" x14ac:dyDescent="0.25">
      <c r="A502" s="55" t="str">
        <f>E502&amp;IF(MAX(Rapor!$B$12:$B$16)&gt;=G502,"Topla","")</f>
        <v>2022Topla</v>
      </c>
      <c r="B502" s="55" t="str">
        <f t="shared" si="20"/>
        <v>2022Mayıs</v>
      </c>
      <c r="D502" s="55" t="str">
        <f t="shared" si="25"/>
        <v>202218</v>
      </c>
      <c r="E502" s="55">
        <v>2022</v>
      </c>
      <c r="F502" t="s">
        <v>670</v>
      </c>
      <c r="G502" s="77">
        <v>18</v>
      </c>
      <c r="I502" s="99">
        <v>498603</v>
      </c>
      <c r="J502" s="55"/>
      <c r="K502" s="99">
        <v>564552</v>
      </c>
      <c r="N502" t="s">
        <v>444</v>
      </c>
      <c r="O502" s="55" t="str">
        <f>VLOOKUP(Rapor!$T$5&amp;Data!G502,Kaynak!$A$5:$L$9578,12,0)</f>
        <v>Mayıs</v>
      </c>
    </row>
    <row r="503" spans="1:19" x14ac:dyDescent="0.25">
      <c r="A503" s="55" t="str">
        <f>E503&amp;IF(MAX(Rapor!$B$12:$B$16)&gt;=G503,"Topla","")</f>
        <v>2022Topla</v>
      </c>
      <c r="B503" s="55" t="str">
        <f t="shared" si="20"/>
        <v>2022Mayıs</v>
      </c>
      <c r="D503" s="55" t="str">
        <f t="shared" si="25"/>
        <v>202219</v>
      </c>
      <c r="E503" s="55">
        <v>2022</v>
      </c>
      <c r="F503" t="s">
        <v>671</v>
      </c>
      <c r="G503" s="77">
        <v>19</v>
      </c>
      <c r="I503" s="99">
        <v>1005965</v>
      </c>
      <c r="J503" s="55"/>
      <c r="K503" s="99">
        <v>1043030</v>
      </c>
      <c r="N503" s="55" t="s">
        <v>444</v>
      </c>
      <c r="O503" s="55" t="str">
        <f>VLOOKUP(Rapor!$T$5&amp;Data!G503,Kaynak!$A$5:$L$9578,12,0)</f>
        <v>Mayıs</v>
      </c>
    </row>
    <row r="504" spans="1:19" x14ac:dyDescent="0.25">
      <c r="A504" s="55" t="str">
        <f>E504&amp;IF(MAX(Rapor!$B$12:$B$16)&gt;=G504,"Topla","")</f>
        <v>2022Topla</v>
      </c>
      <c r="B504" s="55" t="str">
        <f t="shared" si="20"/>
        <v>2022Mayıs</v>
      </c>
      <c r="D504" s="55" t="str">
        <f t="shared" si="25"/>
        <v>202220</v>
      </c>
      <c r="E504" s="55">
        <v>2022</v>
      </c>
      <c r="F504" t="s">
        <v>672</v>
      </c>
      <c r="G504" s="77">
        <v>20</v>
      </c>
      <c r="I504" s="99">
        <v>565873</v>
      </c>
      <c r="J504" s="55"/>
      <c r="K504" s="99">
        <v>626164</v>
      </c>
      <c r="N504" s="55" t="s">
        <v>444</v>
      </c>
      <c r="O504" s="55" t="str">
        <f>VLOOKUP(Rapor!$T$5&amp;Data!G504,Kaynak!$A$5:$L$9578,12,0)</f>
        <v>Mayıs</v>
      </c>
    </row>
    <row r="505" spans="1:19" x14ac:dyDescent="0.25">
      <c r="A505" s="55" t="str">
        <f>E505&amp;IF(MAX(Rapor!$B$12:$B$16)&gt;=G505,"Topla","")</f>
        <v>2022Topla</v>
      </c>
      <c r="B505" s="55" t="str">
        <f t="shared" si="20"/>
        <v>2022Mayıs</v>
      </c>
      <c r="D505" s="55" t="str">
        <f t="shared" si="25"/>
        <v>202221</v>
      </c>
      <c r="E505" s="55">
        <v>2022</v>
      </c>
      <c r="F505" t="s">
        <v>673</v>
      </c>
      <c r="G505" s="77">
        <v>21</v>
      </c>
      <c r="I505" s="99">
        <v>243193</v>
      </c>
      <c r="J505" s="55"/>
      <c r="K505" s="99">
        <v>304826</v>
      </c>
      <c r="N505" s="55" t="s">
        <v>444</v>
      </c>
      <c r="O505" s="55" t="str">
        <f>VLOOKUP(Rapor!$T$5&amp;Data!G505,Kaynak!$A$5:$L$9578,12,0)</f>
        <v>Mayıs</v>
      </c>
    </row>
    <row r="506" spans="1:19" x14ac:dyDescent="0.25">
      <c r="A506" s="55" t="str">
        <f>E506&amp;IF(MAX(Rapor!$B$12:$B$16)&gt;=G506,"Topla","")</f>
        <v>2022Topla</v>
      </c>
      <c r="B506" s="55" t="str">
        <f t="shared" si="20"/>
        <v>2022Mayıs</v>
      </c>
      <c r="D506" s="55" t="str">
        <f t="shared" si="25"/>
        <v>202222</v>
      </c>
      <c r="E506" s="55">
        <v>2022</v>
      </c>
      <c r="F506" t="s">
        <v>674</v>
      </c>
      <c r="G506" s="77">
        <v>22</v>
      </c>
      <c r="I506" s="99">
        <v>264314</v>
      </c>
      <c r="J506" s="55"/>
      <c r="K506" s="99">
        <v>305933</v>
      </c>
      <c r="N506" s="55" t="s">
        <v>444</v>
      </c>
      <c r="O506" s="55" t="str">
        <f>VLOOKUP(Rapor!$T$5&amp;Data!G506,Kaynak!$A$5:$L$9578,12,0)</f>
        <v>Mayıs</v>
      </c>
    </row>
    <row r="507" spans="1:19" x14ac:dyDescent="0.25">
      <c r="A507" s="55" t="str">
        <f>E507&amp;IF(MAX(Rapor!$B$12:$B$16)&gt;=G507,"Topla","")</f>
        <v>2022Topla</v>
      </c>
      <c r="B507" s="55" t="str">
        <f t="shared" ref="B507:B510" si="26">E507&amp;O507</f>
        <v>2022Haziran</v>
      </c>
      <c r="C507" s="55"/>
      <c r="D507" s="55" t="str">
        <f t="shared" ref="D507:D510" si="27">+E507&amp;G507</f>
        <v>202223</v>
      </c>
      <c r="E507" s="55">
        <v>2022</v>
      </c>
      <c r="F507" s="98" t="s">
        <v>676</v>
      </c>
      <c r="G507" s="77">
        <v>23</v>
      </c>
      <c r="I507" s="99">
        <v>275962</v>
      </c>
      <c r="J507" s="99"/>
      <c r="K507" s="99">
        <v>319438</v>
      </c>
      <c r="N507" t="s">
        <v>445</v>
      </c>
      <c r="O507" s="55" t="str">
        <f>VLOOKUP(Rapor!$T$5&amp;Data!G507,Kaynak!$A$5:$L$9578,12,0)</f>
        <v>Haziran</v>
      </c>
    </row>
    <row r="508" spans="1:19" x14ac:dyDescent="0.25">
      <c r="A508" s="55" t="str">
        <f>E508&amp;IF(MAX(Rapor!$B$12:$B$16)&gt;=G508,"Topla","")</f>
        <v>2022Topla</v>
      </c>
      <c r="B508" s="55" t="str">
        <f t="shared" si="26"/>
        <v>2022Haziran</v>
      </c>
      <c r="C508" s="55"/>
      <c r="D508" s="55" t="str">
        <f t="shared" si="27"/>
        <v>202224</v>
      </c>
      <c r="E508" s="55">
        <v>2022</v>
      </c>
      <c r="F508" s="98" t="s">
        <v>677</v>
      </c>
      <c r="G508" s="77">
        <v>24</v>
      </c>
      <c r="I508" s="99">
        <v>447547</v>
      </c>
      <c r="J508" s="99"/>
      <c r="K508" s="99">
        <v>486630</v>
      </c>
      <c r="N508" s="55" t="s">
        <v>445</v>
      </c>
      <c r="O508" s="55" t="str">
        <f>VLOOKUP(Rapor!$T$5&amp;Data!G508,Kaynak!$A$5:$L$9578,12,0)</f>
        <v>Haziran</v>
      </c>
    </row>
    <row r="509" spans="1:19" x14ac:dyDescent="0.25">
      <c r="A509" s="55" t="str">
        <f>E509&amp;IF(MAX(Rapor!$B$12:$B$16)&gt;=G509,"Topla","")</f>
        <v>2022Topla</v>
      </c>
      <c r="B509" s="55" t="str">
        <f t="shared" si="26"/>
        <v>2022Haziran</v>
      </c>
      <c r="C509" s="55"/>
      <c r="D509" s="55" t="str">
        <f t="shared" si="27"/>
        <v>202225</v>
      </c>
      <c r="E509" s="55">
        <v>2022</v>
      </c>
      <c r="F509" s="98" t="s">
        <v>678</v>
      </c>
      <c r="G509" s="77">
        <v>25</v>
      </c>
      <c r="I509" s="99">
        <v>334425</v>
      </c>
      <c r="J509" s="99"/>
      <c r="K509" s="99">
        <v>375310</v>
      </c>
      <c r="N509" s="55" t="s">
        <v>445</v>
      </c>
      <c r="O509" s="55" t="str">
        <f>VLOOKUP(Rapor!$T$5&amp;Data!G509,Kaynak!$A$5:$L$9578,12,0)</f>
        <v>Haziran</v>
      </c>
    </row>
    <row r="510" spans="1:19" x14ac:dyDescent="0.25">
      <c r="A510" s="55" t="str">
        <f>E510&amp;IF(MAX(Rapor!$B$12:$B$16)&gt;=G510,"Topla","")</f>
        <v>2022Topla</v>
      </c>
      <c r="B510" s="55" t="str">
        <f t="shared" si="26"/>
        <v>2022Haziran</v>
      </c>
      <c r="C510" s="55"/>
      <c r="D510" s="55" t="str">
        <f t="shared" si="27"/>
        <v>202226</v>
      </c>
      <c r="E510" s="55">
        <v>2022</v>
      </c>
      <c r="F510" s="98" t="s">
        <v>675</v>
      </c>
      <c r="G510" s="77">
        <v>26</v>
      </c>
      <c r="I510" s="99">
        <v>266623</v>
      </c>
      <c r="J510" s="99"/>
      <c r="K510" s="99">
        <v>292649</v>
      </c>
      <c r="N510" s="55" t="s">
        <v>445</v>
      </c>
      <c r="O510" s="55" t="str">
        <f>VLOOKUP(Rapor!$T$5&amp;Data!G510,Kaynak!$A$5:$L$9578,12,0)</f>
        <v>Haziran</v>
      </c>
    </row>
    <row r="511" spans="1:19" x14ac:dyDescent="0.25">
      <c r="A511" s="55" t="str">
        <f>E511&amp;IF(MAX(Rapor!$B$12:$B$16)&gt;=G511,"Topla","")</f>
        <v>2022Topla</v>
      </c>
      <c r="B511" s="55" t="str">
        <f t="shared" si="20"/>
        <v>2022Temmuz</v>
      </c>
      <c r="D511" s="55" t="str">
        <f t="shared" ref="D511:D514" si="28">+E511&amp;G511</f>
        <v>202227</v>
      </c>
      <c r="E511" s="55">
        <v>2022</v>
      </c>
      <c r="F511" s="98" t="s">
        <v>679</v>
      </c>
      <c r="G511" s="77">
        <v>27</v>
      </c>
      <c r="H511" s="55"/>
      <c r="I511" s="55">
        <v>451082</v>
      </c>
      <c r="J511" s="99"/>
      <c r="K511" s="99">
        <v>469032</v>
      </c>
      <c r="L511" s="55"/>
      <c r="M511" s="55"/>
      <c r="N511" s="55" t="s">
        <v>446</v>
      </c>
      <c r="O511" s="55" t="str">
        <f>VLOOKUP(Rapor!$T$5&amp;Data!G511,Kaynak!$A$5:$L$9578,12,0)</f>
        <v>Temmuz</v>
      </c>
    </row>
    <row r="512" spans="1:19" x14ac:dyDescent="0.25">
      <c r="A512" s="55" t="str">
        <f>E512&amp;IF(MAX(Rapor!$B$12:$B$16)&gt;=G512,"Topla","")</f>
        <v>2022Topla</v>
      </c>
      <c r="B512" s="55" t="str">
        <f t="shared" si="20"/>
        <v>2022Temmuz</v>
      </c>
      <c r="D512" s="55" t="str">
        <f t="shared" si="28"/>
        <v>202228</v>
      </c>
      <c r="E512" s="55">
        <v>2022</v>
      </c>
      <c r="F512" s="98" t="s">
        <v>680</v>
      </c>
      <c r="G512" s="77">
        <v>28</v>
      </c>
      <c r="H512" s="55"/>
      <c r="I512" s="55">
        <v>860877</v>
      </c>
      <c r="J512" s="99"/>
      <c r="K512" s="99">
        <v>874617</v>
      </c>
      <c r="L512" s="55"/>
      <c r="M512" s="55"/>
      <c r="N512" s="55" t="s">
        <v>446</v>
      </c>
      <c r="O512" s="55" t="str">
        <f>VLOOKUP(Rapor!$T$5&amp;Data!G512,Kaynak!$A$5:$L$9578,12,0)</f>
        <v>Temmuz</v>
      </c>
    </row>
    <row r="513" spans="1:15" x14ac:dyDescent="0.25">
      <c r="A513" s="55" t="str">
        <f>E513&amp;IF(MAX(Rapor!$B$12:$B$16)&gt;=G513,"Topla","")</f>
        <v>2022Topla</v>
      </c>
      <c r="B513" s="55" t="str">
        <f t="shared" si="20"/>
        <v>2022Temmuz</v>
      </c>
      <c r="D513" s="55" t="str">
        <f t="shared" si="28"/>
        <v>202229</v>
      </c>
      <c r="E513" s="55">
        <v>2022</v>
      </c>
      <c r="F513" s="98" t="s">
        <v>681</v>
      </c>
      <c r="G513" s="110">
        <v>29</v>
      </c>
      <c r="H513" s="55"/>
      <c r="I513" s="55">
        <v>474467</v>
      </c>
      <c r="J513" s="99"/>
      <c r="K513" s="99">
        <v>488755</v>
      </c>
      <c r="L513" s="55"/>
      <c r="M513" s="55"/>
      <c r="N513" s="55" t="s">
        <v>446</v>
      </c>
      <c r="O513" s="55" t="str">
        <f>VLOOKUP(Rapor!$T$5&amp;Data!G513,Kaynak!$A$5:$L$9578,12,0)</f>
        <v>Temmuz</v>
      </c>
    </row>
    <row r="514" spans="1:15" x14ac:dyDescent="0.25">
      <c r="A514" s="55" t="str">
        <f>E514&amp;IF(MAX(Rapor!$B$12:$B$16)&gt;=G514,"Topla","")</f>
        <v>2022Topla</v>
      </c>
      <c r="B514" s="55" t="str">
        <f t="shared" si="20"/>
        <v>2022Temmuz</v>
      </c>
      <c r="D514" s="55" t="str">
        <f t="shared" si="28"/>
        <v>202230</v>
      </c>
      <c r="E514" s="55">
        <v>2022</v>
      </c>
      <c r="F514" s="98" t="s">
        <v>682</v>
      </c>
      <c r="G514" s="110">
        <v>30</v>
      </c>
      <c r="H514" s="55"/>
      <c r="I514" s="55">
        <v>341596</v>
      </c>
      <c r="J514" s="99"/>
      <c r="K514" s="99">
        <v>366866</v>
      </c>
      <c r="L514" s="55"/>
      <c r="M514" s="55"/>
      <c r="N514" s="55" t="s">
        <v>446</v>
      </c>
      <c r="O514" s="55" t="str">
        <f>VLOOKUP(Rapor!$T$5&amp;Data!G514,Kaynak!$A$5:$L$9578,12,0)</f>
        <v>Temmuz</v>
      </c>
    </row>
    <row r="515" spans="1:15" x14ac:dyDescent="0.25">
      <c r="A515" s="55" t="str">
        <f>E515&amp;IF(MAX(Rapor!$B$12:$B$16)&gt;=G515,"Topla","")</f>
        <v>2022Topla</v>
      </c>
      <c r="B515" s="55" t="str">
        <f t="shared" ref="B515" si="29">E515&amp;O515</f>
        <v>2022Temmuz</v>
      </c>
      <c r="C515" s="55"/>
      <c r="D515" s="55" t="str">
        <f t="shared" ref="D515" si="30">+E515&amp;G515</f>
        <v>202231</v>
      </c>
      <c r="E515" s="55">
        <v>2022</v>
      </c>
      <c r="F515" s="55" t="s">
        <v>683</v>
      </c>
      <c r="G515" s="111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5" t="str">
        <f>VLOOKUP(Rapor!$T$5&amp;Data!G515,Kaynak!$A$5:$L$9578,12,0)</f>
        <v>Temmuz</v>
      </c>
    </row>
    <row r="516" spans="1:15" x14ac:dyDescent="0.25">
      <c r="A516" s="55" t="str">
        <f>E516&amp;IF(MAX(Rapor!$B$12:$B$16)&gt;=G516,"Topla","")</f>
        <v>2022Topla</v>
      </c>
      <c r="B516" s="55" t="str">
        <f t="shared" ref="B516:B519" si="31">E516&amp;O516</f>
        <v>2022Ağustos</v>
      </c>
      <c r="C516" s="55"/>
      <c r="D516" s="55" t="str">
        <f t="shared" ref="D516:D519" si="32">+E516&amp;G516</f>
        <v>202232</v>
      </c>
      <c r="E516" s="55">
        <v>2022</v>
      </c>
      <c r="F516" s="55" t="s">
        <v>684</v>
      </c>
      <c r="G516" s="111">
        <v>32</v>
      </c>
      <c r="H516" s="31"/>
      <c r="I516" s="31">
        <v>301424</v>
      </c>
      <c r="J516" s="31"/>
      <c r="K516" s="31">
        <v>331279</v>
      </c>
      <c r="N516" s="55" t="s">
        <v>447</v>
      </c>
      <c r="O516" s="55" t="str">
        <f>VLOOKUP(Rapor!$T$5&amp;Data!G516,Kaynak!$A$5:$L$9578,12,0)</f>
        <v>Ağustos</v>
      </c>
    </row>
    <row r="517" spans="1:15" x14ac:dyDescent="0.25">
      <c r="A517" s="55" t="str">
        <f>E517&amp;IF(MAX(Rapor!$B$12:$B$16)&gt;=G517,"Topla","")</f>
        <v>2022Topla</v>
      </c>
      <c r="B517" s="55" t="str">
        <f t="shared" si="31"/>
        <v>2022Ağustos</v>
      </c>
      <c r="C517" s="55"/>
      <c r="D517" s="55" t="str">
        <f t="shared" si="32"/>
        <v>202233</v>
      </c>
      <c r="E517" s="55">
        <v>2022</v>
      </c>
      <c r="F517" s="55" t="s">
        <v>685</v>
      </c>
      <c r="G517" s="111">
        <v>33</v>
      </c>
      <c r="H517" s="31"/>
      <c r="I517" s="31">
        <v>296166</v>
      </c>
      <c r="J517" s="31"/>
      <c r="K517" s="31">
        <v>315538</v>
      </c>
      <c r="N517" s="55" t="s">
        <v>447</v>
      </c>
      <c r="O517" s="55" t="str">
        <f>VLOOKUP(Rapor!$T$5&amp;Data!G517,Kaynak!$A$5:$L$9578,12,0)</f>
        <v>Ağustos</v>
      </c>
    </row>
    <row r="518" spans="1:15" x14ac:dyDescent="0.25">
      <c r="A518" s="55" t="str">
        <f>E518&amp;IF(MAX(Rapor!$B$12:$B$16)&gt;=G518,"Topla","")</f>
        <v>2022Topla</v>
      </c>
      <c r="B518" s="55" t="str">
        <f t="shared" si="31"/>
        <v>2022Ağustos</v>
      </c>
      <c r="C518" s="55"/>
      <c r="D518" s="55" t="str">
        <f t="shared" si="32"/>
        <v>202234</v>
      </c>
      <c r="E518" s="55">
        <v>2022</v>
      </c>
      <c r="F518" s="55" t="s">
        <v>686</v>
      </c>
      <c r="G518" s="111">
        <v>34</v>
      </c>
      <c r="H518" s="31"/>
      <c r="I518" s="31">
        <v>243782</v>
      </c>
      <c r="J518" s="31"/>
      <c r="K518" s="31">
        <v>282098</v>
      </c>
      <c r="N518" s="55" t="s">
        <v>447</v>
      </c>
      <c r="O518" s="55" t="str">
        <f>VLOOKUP(Rapor!$T$5&amp;Data!G518,Kaynak!$A$5:$L$9578,12,0)</f>
        <v>Ağustos</v>
      </c>
    </row>
    <row r="519" spans="1:15" x14ac:dyDescent="0.25">
      <c r="A519" s="55" t="str">
        <f>E519&amp;IF(MAX(Rapor!$B$12:$B$16)&gt;=G519,"Topla","")</f>
        <v>2022Topla</v>
      </c>
      <c r="B519" s="55" t="str">
        <f t="shared" si="31"/>
        <v>2022Ağustos</v>
      </c>
      <c r="C519" s="55"/>
      <c r="D519" s="55" t="str">
        <f t="shared" si="32"/>
        <v>202235</v>
      </c>
      <c r="E519" s="55">
        <v>2022</v>
      </c>
      <c r="F519" s="55" t="s">
        <v>687</v>
      </c>
      <c r="G519" s="111">
        <v>35</v>
      </c>
      <c r="H519" s="31"/>
      <c r="I519" s="31">
        <v>207409</v>
      </c>
      <c r="J519" s="31"/>
      <c r="K519" s="31">
        <v>262643</v>
      </c>
      <c r="N519" s="55" t="s">
        <v>447</v>
      </c>
      <c r="O519" s="55" t="str">
        <f>VLOOKUP(Rapor!$T$5&amp;Data!G519,Kaynak!$A$5:$L$9578,12,0)</f>
        <v>Ağustos</v>
      </c>
    </row>
    <row r="520" spans="1:15" x14ac:dyDescent="0.25">
      <c r="A520" s="55" t="str">
        <f>E520&amp;IF(MAX(Rapor!$B$12:$B$16)&gt;=G520,"Topla","")</f>
        <v>2022Topla</v>
      </c>
      <c r="B520" s="55" t="str">
        <f t="shared" ref="B520:B523" si="33">E520&amp;O520</f>
        <v>2022Eylül</v>
      </c>
      <c r="C520" s="55"/>
      <c r="D520" s="55" t="str">
        <f t="shared" ref="D520:D528" si="34">+E520&amp;G520</f>
        <v>202236</v>
      </c>
      <c r="E520" s="55">
        <v>2022</v>
      </c>
      <c r="F520" s="55" t="s">
        <v>689</v>
      </c>
      <c r="G520" s="111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5" t="str">
        <f>VLOOKUP(Rapor!$T$5&amp;Data!G520,Kaynak!$A$5:$L$9578,12,0)</f>
        <v>Eylül</v>
      </c>
    </row>
    <row r="521" spans="1:15" x14ac:dyDescent="0.25">
      <c r="A521" s="55" t="str">
        <f>E521&amp;IF(MAX(Rapor!$B$12:$B$16)&gt;=G521,"Topla","")</f>
        <v>2022Topla</v>
      </c>
      <c r="B521" s="55" t="str">
        <f t="shared" si="33"/>
        <v>2022Eylül</v>
      </c>
      <c r="C521" s="55"/>
      <c r="D521" s="55" t="str">
        <f t="shared" si="34"/>
        <v>202237</v>
      </c>
      <c r="E521" s="55">
        <v>2022</v>
      </c>
      <c r="F521" s="55" t="s">
        <v>690</v>
      </c>
      <c r="G521" s="111">
        <v>37</v>
      </c>
      <c r="H521" s="31"/>
      <c r="I521" s="31">
        <v>138613</v>
      </c>
      <c r="J521" s="31"/>
      <c r="K521" s="31">
        <v>180424</v>
      </c>
      <c r="N521" s="55" t="s">
        <v>448</v>
      </c>
      <c r="O521" s="55" t="str">
        <f>VLOOKUP(Rapor!$T$5&amp;Data!G521,Kaynak!$A$5:$L$9578,12,0)</f>
        <v>Eylül</v>
      </c>
    </row>
    <row r="522" spans="1:15" x14ac:dyDescent="0.25">
      <c r="A522" s="55" t="str">
        <f>E522&amp;IF(MAX(Rapor!$B$12:$B$16)&gt;=G522,"Topla","")</f>
        <v>2022Topla</v>
      </c>
      <c r="B522" s="55" t="str">
        <f t="shared" si="33"/>
        <v>2022Eylül</v>
      </c>
      <c r="C522" s="55"/>
      <c r="D522" s="55" t="str">
        <f t="shared" si="34"/>
        <v>202238</v>
      </c>
      <c r="E522" s="55">
        <v>2022</v>
      </c>
      <c r="F522" s="55" t="s">
        <v>691</v>
      </c>
      <c r="G522" s="111">
        <v>38</v>
      </c>
      <c r="H522" s="31"/>
      <c r="I522" s="31">
        <v>148069</v>
      </c>
      <c r="J522" s="31"/>
      <c r="K522" s="31">
        <v>196870</v>
      </c>
      <c r="N522" s="55" t="s">
        <v>448</v>
      </c>
      <c r="O522" s="55" t="str">
        <f>VLOOKUP(Rapor!$T$5&amp;Data!G522,Kaynak!$A$5:$L$9578,12,0)</f>
        <v>Eylül</v>
      </c>
    </row>
    <row r="523" spans="1:15" x14ac:dyDescent="0.25">
      <c r="A523" s="55" t="str">
        <f>E523&amp;IF(MAX(Rapor!$B$12:$B$16)&gt;=G523,"Topla","")</f>
        <v>2022Topla</v>
      </c>
      <c r="B523" s="55" t="str">
        <f t="shared" si="33"/>
        <v>2022Eylül</v>
      </c>
      <c r="C523" s="55"/>
      <c r="D523" s="55" t="str">
        <f t="shared" si="34"/>
        <v>202239</v>
      </c>
      <c r="E523" s="55">
        <v>2022</v>
      </c>
      <c r="F523" s="55" t="s">
        <v>692</v>
      </c>
      <c r="G523" s="111">
        <v>39</v>
      </c>
      <c r="H523" s="31"/>
      <c r="I523" s="31">
        <v>275354</v>
      </c>
      <c r="J523" s="31"/>
      <c r="K523" s="31">
        <v>317666</v>
      </c>
      <c r="N523" s="55" t="s">
        <v>448</v>
      </c>
      <c r="O523" s="55" t="str">
        <f>VLOOKUP(Rapor!$T$5&amp;Data!G523,Kaynak!$A$5:$L$9578,12,0)</f>
        <v>Eylül</v>
      </c>
    </row>
    <row r="524" spans="1:15" x14ac:dyDescent="0.25">
      <c r="A524" s="55" t="str">
        <f>E524&amp;IF(MAX(Rapor!$B$12:$B$16)&gt;=G524,"Topla","")</f>
        <v>2022Topla</v>
      </c>
      <c r="B524" s="55" t="str">
        <f t="shared" ref="B524:B579" si="35">E524&amp;O524</f>
        <v>2022Ekim</v>
      </c>
      <c r="D524" s="55" t="str">
        <f t="shared" si="34"/>
        <v>202240</v>
      </c>
      <c r="E524" s="55">
        <v>2022</v>
      </c>
      <c r="F524" t="s">
        <v>693</v>
      </c>
      <c r="G524" s="111">
        <f>+G523+1</f>
        <v>40</v>
      </c>
      <c r="I524" s="99">
        <v>271547</v>
      </c>
      <c r="K524" s="99">
        <v>316145</v>
      </c>
      <c r="N524" t="s">
        <v>449</v>
      </c>
      <c r="O524" s="55" t="str">
        <f>VLOOKUP(Rapor!$T$5&amp;Data!G524,Kaynak!$A$5:$L$9578,12,0)</f>
        <v>Ekim</v>
      </c>
    </row>
    <row r="525" spans="1:15" x14ac:dyDescent="0.25">
      <c r="A525" s="55" t="str">
        <f>E525&amp;IF(MAX(Rapor!$B$12:$B$16)&gt;=G525,"Topla","")</f>
        <v>2022Topla</v>
      </c>
      <c r="B525" s="55" t="str">
        <f t="shared" si="35"/>
        <v>2022Ekim</v>
      </c>
      <c r="D525" s="55" t="str">
        <f t="shared" si="34"/>
        <v>202241</v>
      </c>
      <c r="E525" s="55">
        <v>2022</v>
      </c>
      <c r="F525" t="s">
        <v>694</v>
      </c>
      <c r="G525" s="111">
        <f t="shared" ref="G525:G528" si="36">+G524+1</f>
        <v>41</v>
      </c>
      <c r="I525" s="99">
        <v>343897</v>
      </c>
      <c r="K525" s="99">
        <v>379091</v>
      </c>
      <c r="N525" s="55" t="s">
        <v>449</v>
      </c>
      <c r="O525" s="55" t="str">
        <f>VLOOKUP(Rapor!$T$5&amp;Data!G525,Kaynak!$A$5:$L$9578,12,0)</f>
        <v>Ekim</v>
      </c>
    </row>
    <row r="526" spans="1:15" x14ac:dyDescent="0.25">
      <c r="A526" s="55" t="str">
        <f>E526&amp;IF(MAX(Rapor!$B$12:$B$16)&gt;=G526,"Topla","")</f>
        <v>2022Topla</v>
      </c>
      <c r="B526" s="55" t="str">
        <f t="shared" si="35"/>
        <v>2022Ekim</v>
      </c>
      <c r="D526" s="55" t="str">
        <f t="shared" si="34"/>
        <v>202242</v>
      </c>
      <c r="E526" s="55">
        <v>2022</v>
      </c>
      <c r="F526" t="s">
        <v>695</v>
      </c>
      <c r="G526" s="111">
        <f t="shared" si="36"/>
        <v>42</v>
      </c>
      <c r="I526" s="99">
        <v>378041</v>
      </c>
      <c r="K526" s="99">
        <v>413736</v>
      </c>
      <c r="N526" s="55" t="s">
        <v>449</v>
      </c>
      <c r="O526" s="55" t="str">
        <f>VLOOKUP(Rapor!$T$5&amp;Data!G526,Kaynak!$A$5:$L$9578,12,0)</f>
        <v>Ekim</v>
      </c>
    </row>
    <row r="527" spans="1:15" x14ac:dyDescent="0.25">
      <c r="A527" s="55" t="str">
        <f>E527&amp;IF(MAX(Rapor!$B$12:$B$16)&gt;=G527,"Topla","")</f>
        <v>2022Topla</v>
      </c>
      <c r="B527" s="55" t="str">
        <f t="shared" si="35"/>
        <v>2022Ekim</v>
      </c>
      <c r="D527" s="55" t="str">
        <f t="shared" si="34"/>
        <v>202243</v>
      </c>
      <c r="E527" s="55">
        <v>2022</v>
      </c>
      <c r="F527" t="s">
        <v>696</v>
      </c>
      <c r="G527" s="111">
        <f t="shared" si="36"/>
        <v>43</v>
      </c>
      <c r="I527" s="99">
        <v>580370</v>
      </c>
      <c r="K527" s="99">
        <v>602034</v>
      </c>
      <c r="N527" s="55" t="s">
        <v>449</v>
      </c>
      <c r="O527" s="55" t="str">
        <f>VLOOKUP(Rapor!$T$5&amp;Data!G527,Kaynak!$A$5:$L$9578,12,0)</f>
        <v>Ekim</v>
      </c>
    </row>
    <row r="528" spans="1:15" x14ac:dyDescent="0.25">
      <c r="A528" s="55" t="str">
        <f>E528&amp;IF(MAX(Rapor!$B$12:$B$16)&gt;=G528,"Topla","")</f>
        <v>2022Topla</v>
      </c>
      <c r="B528" s="55" t="str">
        <f t="shared" si="35"/>
        <v>2022Ekim</v>
      </c>
      <c r="D528" s="55" t="str">
        <f t="shared" si="34"/>
        <v>202244</v>
      </c>
      <c r="E528" s="55">
        <v>2022</v>
      </c>
      <c r="F528" t="s">
        <v>697</v>
      </c>
      <c r="G528" s="111">
        <f t="shared" si="36"/>
        <v>44</v>
      </c>
      <c r="I528" s="99">
        <v>522091</v>
      </c>
      <c r="K528" s="99">
        <v>544974</v>
      </c>
      <c r="N528" s="55" t="s">
        <v>449</v>
      </c>
      <c r="O528" s="55" t="str">
        <f>VLOOKUP(Rapor!$T$5&amp;Data!G528,Kaynak!$A$5:$L$9578,12,0)</f>
        <v>Ekim</v>
      </c>
    </row>
    <row r="529" spans="1:15" x14ac:dyDescent="0.25">
      <c r="A529" s="55" t="str">
        <f>E529&amp;IF(MAX(Rapor!$B$12:$B$16)&gt;=G529,"Topla","")</f>
        <v>2022Topla</v>
      </c>
      <c r="B529" s="55" t="str">
        <f t="shared" ref="B529:B532" si="37">E529&amp;O529</f>
        <v>2022Kasım</v>
      </c>
      <c r="C529" s="55"/>
      <c r="D529" s="55" t="str">
        <f t="shared" ref="D529:D532" si="38">+E529&amp;G529</f>
        <v>202245</v>
      </c>
      <c r="E529" s="55">
        <v>2022</v>
      </c>
      <c r="F529" t="s">
        <v>698</v>
      </c>
      <c r="G529" s="77">
        <v>45</v>
      </c>
      <c r="I529" s="31">
        <v>402692</v>
      </c>
      <c r="J529" s="55"/>
      <c r="K529" s="31">
        <v>440960</v>
      </c>
      <c r="N529" t="s">
        <v>450</v>
      </c>
      <c r="O529" s="55" t="str">
        <f>VLOOKUP(Rapor!$T$5&amp;Data!G529,Kaynak!$A$5:$L$9578,12,0)</f>
        <v>Kasım</v>
      </c>
    </row>
    <row r="530" spans="1:15" x14ac:dyDescent="0.25">
      <c r="A530" s="55" t="str">
        <f>E530&amp;IF(MAX(Rapor!$B$12:$B$16)&gt;=G530,"Topla","")</f>
        <v>2022Topla</v>
      </c>
      <c r="B530" s="55" t="str">
        <f t="shared" si="37"/>
        <v>2022Kasım</v>
      </c>
      <c r="C530" s="55"/>
      <c r="D530" s="55" t="str">
        <f t="shared" si="38"/>
        <v>202246</v>
      </c>
      <c r="E530" s="55">
        <v>2022</v>
      </c>
      <c r="F530" t="s">
        <v>699</v>
      </c>
      <c r="G530" s="77">
        <v>46</v>
      </c>
      <c r="I530" s="31">
        <v>907666</v>
      </c>
      <c r="J530" s="55"/>
      <c r="K530" s="31">
        <v>960519</v>
      </c>
      <c r="N530" s="55" t="s">
        <v>450</v>
      </c>
      <c r="O530" s="55" t="str">
        <f>VLOOKUP(Rapor!$T$5&amp;Data!G530,Kaynak!$A$5:$L$9578,12,0)</f>
        <v>Kasım</v>
      </c>
    </row>
    <row r="531" spans="1:15" x14ac:dyDescent="0.25">
      <c r="A531" s="55" t="str">
        <f>E531&amp;IF(MAX(Rapor!$B$12:$B$16)&gt;=G531,"Topla","")</f>
        <v>2022Topla</v>
      </c>
      <c r="B531" s="55" t="str">
        <f t="shared" si="37"/>
        <v>2022Kasım</v>
      </c>
      <c r="C531" s="55"/>
      <c r="D531" s="55" t="str">
        <f t="shared" si="38"/>
        <v>202247</v>
      </c>
      <c r="E531" s="55">
        <v>2022</v>
      </c>
      <c r="F531" t="s">
        <v>700</v>
      </c>
      <c r="G531" s="77">
        <v>47</v>
      </c>
      <c r="I531" s="31">
        <v>756916</v>
      </c>
      <c r="J531" s="55"/>
      <c r="K531" s="31">
        <v>818535</v>
      </c>
      <c r="N531" s="55" t="s">
        <v>450</v>
      </c>
      <c r="O531" s="55" t="str">
        <f>VLOOKUP(Rapor!$T$5&amp;Data!G531,Kaynak!$A$5:$L$9578,12,0)</f>
        <v>Kasım</v>
      </c>
    </row>
    <row r="532" spans="1:15" x14ac:dyDescent="0.25">
      <c r="A532" s="55" t="str">
        <f>E532&amp;IF(MAX(Rapor!$B$12:$B$16)&gt;=G532,"Topla","")</f>
        <v>2022Topla</v>
      </c>
      <c r="B532" s="55" t="str">
        <f t="shared" si="37"/>
        <v>2022Kasım</v>
      </c>
      <c r="C532" s="55"/>
      <c r="D532" s="55" t="str">
        <f t="shared" si="38"/>
        <v>202248</v>
      </c>
      <c r="E532" s="55">
        <v>2022</v>
      </c>
      <c r="F532" t="s">
        <v>701</v>
      </c>
      <c r="G532" s="77">
        <v>48</v>
      </c>
      <c r="I532" s="31">
        <v>493024</v>
      </c>
      <c r="J532" s="55"/>
      <c r="K532" s="31">
        <v>552986</v>
      </c>
      <c r="N532" s="55" t="s">
        <v>450</v>
      </c>
      <c r="O532" s="55" t="str">
        <f>VLOOKUP(Rapor!$T$5&amp;Data!G532,Kaynak!$A$5:$L$9578,12,0)</f>
        <v>Kasım</v>
      </c>
    </row>
    <row r="533" spans="1:15" x14ac:dyDescent="0.25">
      <c r="A533" s="55" t="str">
        <f>E533&amp;IF(MAX(Rapor!$B$12:$B$16)&gt;=G533,"Topla","")</f>
        <v>2022Topla</v>
      </c>
      <c r="B533" s="55" t="str">
        <f t="shared" ref="B533:B536" si="39">E533&amp;O533</f>
        <v>2022Aralık</v>
      </c>
      <c r="C533" s="55"/>
      <c r="D533" s="55" t="str">
        <f t="shared" ref="D533:D536" si="40">+E533&amp;G533</f>
        <v>202249</v>
      </c>
      <c r="E533" s="55">
        <v>2022</v>
      </c>
      <c r="F533" t="s">
        <v>702</v>
      </c>
      <c r="G533" s="77">
        <v>49</v>
      </c>
      <c r="I533" s="31">
        <v>695692</v>
      </c>
      <c r="K533" s="31">
        <v>762139</v>
      </c>
      <c r="N533" t="s">
        <v>451</v>
      </c>
      <c r="O533" s="55" t="str">
        <f>VLOOKUP(Rapor!$T$5&amp;Data!G533,Kaynak!$A$5:$L$9578,12,0)</f>
        <v>Aralık</v>
      </c>
    </row>
    <row r="534" spans="1:15" x14ac:dyDescent="0.25">
      <c r="A534" s="55" t="str">
        <f>E534&amp;IF(MAX(Rapor!$B$12:$B$16)&gt;=G534,"Topla","")</f>
        <v>2022Topla</v>
      </c>
      <c r="B534" s="55" t="str">
        <f t="shared" si="39"/>
        <v>2022Aralık</v>
      </c>
      <c r="C534" s="55"/>
      <c r="D534" s="55" t="str">
        <f t="shared" si="40"/>
        <v>202250</v>
      </c>
      <c r="E534" s="55">
        <v>2022</v>
      </c>
      <c r="F534" t="s">
        <v>703</v>
      </c>
      <c r="G534" s="77">
        <v>50</v>
      </c>
      <c r="I534" s="31">
        <v>748898</v>
      </c>
      <c r="K534" s="31">
        <v>831485</v>
      </c>
      <c r="N534" s="55" t="s">
        <v>451</v>
      </c>
      <c r="O534" s="55" t="str">
        <f>VLOOKUP(Rapor!$T$5&amp;Data!G534,Kaynak!$A$5:$L$9578,12,0)</f>
        <v>Aralık</v>
      </c>
    </row>
    <row r="535" spans="1:15" x14ac:dyDescent="0.25">
      <c r="A535" s="55" t="str">
        <f>E535&amp;IF(MAX(Rapor!$B$12:$B$16)&gt;=G535,"Topla","")</f>
        <v>2022Topla</v>
      </c>
      <c r="B535" s="55" t="str">
        <f t="shared" si="39"/>
        <v>2022Aralık</v>
      </c>
      <c r="C535" s="55"/>
      <c r="D535" s="55" t="str">
        <f t="shared" si="40"/>
        <v>202251</v>
      </c>
      <c r="E535" s="55">
        <v>2022</v>
      </c>
      <c r="F535" t="s">
        <v>704</v>
      </c>
      <c r="G535" s="77">
        <v>51</v>
      </c>
      <c r="I535" s="31">
        <v>1183500</v>
      </c>
      <c r="K535" s="31">
        <v>1214115</v>
      </c>
      <c r="N535" s="55" t="s">
        <v>451</v>
      </c>
      <c r="O535" s="55" t="str">
        <f>VLOOKUP(Rapor!$T$5&amp;Data!G535,Kaynak!$A$5:$L$9578,12,0)</f>
        <v>Aralık</v>
      </c>
    </row>
    <row r="536" spans="1:15" x14ac:dyDescent="0.25">
      <c r="A536" s="55" t="str">
        <f>E536&amp;IF(MAX(Rapor!$B$12:$B$16)&gt;=G536,"Topla","")</f>
        <v>2022Topla</v>
      </c>
      <c r="B536" s="55" t="str">
        <f t="shared" si="39"/>
        <v>2022Aralık</v>
      </c>
      <c r="C536" s="55"/>
      <c r="D536" s="55" t="str">
        <f t="shared" si="40"/>
        <v>202252</v>
      </c>
      <c r="E536" s="55">
        <v>2022</v>
      </c>
      <c r="F536" t="s">
        <v>705</v>
      </c>
      <c r="G536" s="77">
        <v>52</v>
      </c>
      <c r="I536" s="31">
        <v>842274</v>
      </c>
      <c r="J536" s="55"/>
      <c r="K536" s="31">
        <v>881691</v>
      </c>
      <c r="N536" s="55" t="s">
        <v>451</v>
      </c>
      <c r="O536" s="55" t="str">
        <f>VLOOKUP(Rapor!$T$5&amp;Data!G536,Kaynak!$A$5:$L$9578,12,0)</f>
        <v>Aralık</v>
      </c>
    </row>
    <row r="537" spans="1:15" x14ac:dyDescent="0.25">
      <c r="A537" s="55" t="str">
        <f>E537&amp;IF(MAX(Rapor!$B$12:$B$16)&gt;=G537,"Topla","")</f>
        <v>2023Topla</v>
      </c>
      <c r="B537" s="55" t="str">
        <f t="shared" ref="B537:B540" si="41">E537&amp;O537</f>
        <v>2023Ocak</v>
      </c>
      <c r="C537" s="55"/>
      <c r="D537" s="55" t="str">
        <f t="shared" ref="D537:D540" si="42">+E537&amp;G537</f>
        <v>20231</v>
      </c>
      <c r="E537" s="55">
        <v>2023</v>
      </c>
      <c r="F537" s="55" t="s">
        <v>706</v>
      </c>
      <c r="G537" s="77">
        <v>1</v>
      </c>
      <c r="I537" s="31">
        <v>510327</v>
      </c>
      <c r="K537" s="31">
        <v>546883</v>
      </c>
      <c r="N537" t="s">
        <v>440</v>
      </c>
      <c r="O537" s="55" t="str">
        <f>VLOOKUP(Rapor!$T$5&amp;Data!G537,Kaynak!$A$5:$L$9578,12,0)</f>
        <v>Ocak</v>
      </c>
    </row>
    <row r="538" spans="1:15" x14ac:dyDescent="0.25">
      <c r="A538" s="55" t="str">
        <f>E538&amp;IF(MAX(Rapor!$B$12:$B$16)&gt;=G538,"Topla","")</f>
        <v>2023Topla</v>
      </c>
      <c r="B538" s="55" t="str">
        <f t="shared" si="41"/>
        <v>2023Ocak</v>
      </c>
      <c r="C538" s="55"/>
      <c r="D538" s="55" t="str">
        <f t="shared" si="42"/>
        <v>20232</v>
      </c>
      <c r="E538" s="55">
        <v>2023</v>
      </c>
      <c r="F538" t="s">
        <v>707</v>
      </c>
      <c r="G538" s="77">
        <v>2</v>
      </c>
      <c r="I538" s="31">
        <v>1009933</v>
      </c>
      <c r="K538" s="31">
        <v>1040945</v>
      </c>
      <c r="N538" s="55" t="s">
        <v>440</v>
      </c>
      <c r="O538" s="55" t="str">
        <f>VLOOKUP(Rapor!$T$5&amp;Data!G538,Kaynak!$A$5:$L$9578,12,0)</f>
        <v>Ocak</v>
      </c>
    </row>
    <row r="539" spans="1:15" x14ac:dyDescent="0.25">
      <c r="A539" s="55" t="str">
        <f>E539&amp;IF(MAX(Rapor!$B$12:$B$16)&gt;=G539,"Topla","")</f>
        <v>2023Topla</v>
      </c>
      <c r="B539" s="55" t="str">
        <f t="shared" si="41"/>
        <v>2023Ocak</v>
      </c>
      <c r="C539" s="55"/>
      <c r="D539" s="55" t="str">
        <f t="shared" si="42"/>
        <v>20233</v>
      </c>
      <c r="E539" s="55">
        <v>2023</v>
      </c>
      <c r="F539" t="s">
        <v>708</v>
      </c>
      <c r="G539" s="77">
        <v>3</v>
      </c>
      <c r="I539" s="31">
        <v>1188312</v>
      </c>
      <c r="K539" s="31">
        <v>1223036</v>
      </c>
      <c r="N539" s="55" t="s">
        <v>440</v>
      </c>
      <c r="O539" s="55" t="str">
        <f>VLOOKUP(Rapor!$T$5&amp;Data!G539,Kaynak!$A$5:$L$9578,12,0)</f>
        <v>Ocak</v>
      </c>
    </row>
    <row r="540" spans="1:15" x14ac:dyDescent="0.25">
      <c r="A540" s="55" t="str">
        <f>E540&amp;IF(MAX(Rapor!$B$12:$B$16)&gt;=G540,"Topla","")</f>
        <v>2023Topla</v>
      </c>
      <c r="B540" s="55" t="str">
        <f t="shared" si="41"/>
        <v>2023Ocak</v>
      </c>
      <c r="C540" s="55"/>
      <c r="D540" s="55" t="str">
        <f t="shared" si="42"/>
        <v>20234</v>
      </c>
      <c r="E540" s="55">
        <v>2023</v>
      </c>
      <c r="F540" t="s">
        <v>709</v>
      </c>
      <c r="G540" s="77">
        <v>4</v>
      </c>
      <c r="I540" s="31">
        <v>1642700</v>
      </c>
      <c r="K540" s="31">
        <v>1694821</v>
      </c>
      <c r="N540" s="55" t="s">
        <v>440</v>
      </c>
      <c r="O540" s="55" t="str">
        <f>VLOOKUP(Rapor!$T$5&amp;Data!G540,Kaynak!$A$5:$L$9578,12,0)</f>
        <v>Ocak</v>
      </c>
    </row>
    <row r="541" spans="1:15" x14ac:dyDescent="0.25">
      <c r="A541" s="55" t="str">
        <f>E541&amp;IF(MAX(Rapor!$B$12:$B$16)&gt;=G541,"Topla","")</f>
        <v>2023Topla</v>
      </c>
      <c r="B541" s="55" t="str">
        <f t="shared" ref="B541:B544" si="43">E541&amp;O541</f>
        <v>2023Ocak</v>
      </c>
      <c r="C541" s="55"/>
      <c r="D541" s="55" t="str">
        <f t="shared" ref="D541:D544" si="44">+E541&amp;G541</f>
        <v>20235</v>
      </c>
      <c r="E541" s="55">
        <v>2023</v>
      </c>
      <c r="F541" t="s">
        <v>725</v>
      </c>
      <c r="G541" s="77">
        <v>5</v>
      </c>
      <c r="I541" s="31">
        <v>1661314</v>
      </c>
      <c r="J541" s="31"/>
      <c r="K541" s="31">
        <v>1734039</v>
      </c>
      <c r="N541" s="55" t="s">
        <v>440</v>
      </c>
      <c r="O541" s="55" t="str">
        <f>VLOOKUP(Rapor!$T$5&amp;Data!G541,Kaynak!$A$5:$L$9578,12,0)</f>
        <v>Ocak</v>
      </c>
    </row>
    <row r="542" spans="1:15" x14ac:dyDescent="0.25">
      <c r="A542" s="55" t="str">
        <f>E542&amp;IF(MAX(Rapor!$B$12:$B$16)&gt;=G542,"Topla","")</f>
        <v>2023Topla</v>
      </c>
      <c r="B542" s="55" t="str">
        <f t="shared" si="43"/>
        <v>2023Şubat</v>
      </c>
      <c r="C542" s="55"/>
      <c r="D542" s="55" t="str">
        <f t="shared" si="44"/>
        <v>20236</v>
      </c>
      <c r="E542" s="55">
        <v>2023</v>
      </c>
      <c r="F542" s="55" t="s">
        <v>721</v>
      </c>
      <c r="G542" s="77">
        <v>6</v>
      </c>
      <c r="H542" s="55"/>
      <c r="I542" s="31">
        <v>762435</v>
      </c>
      <c r="J542" s="31"/>
      <c r="K542" s="31">
        <v>809896</v>
      </c>
      <c r="N542" t="s">
        <v>441</v>
      </c>
      <c r="O542" s="55" t="s">
        <v>441</v>
      </c>
    </row>
    <row r="543" spans="1:15" x14ac:dyDescent="0.25">
      <c r="A543" s="55" t="str">
        <f>E543&amp;IF(MAX(Rapor!$B$12:$B$16)&gt;=G543,"Topla","")</f>
        <v>2023Topla</v>
      </c>
      <c r="B543" s="55" t="str">
        <f t="shared" si="43"/>
        <v>2023Şubat</v>
      </c>
      <c r="C543" s="55"/>
      <c r="D543" s="55" t="str">
        <f t="shared" si="44"/>
        <v>20237</v>
      </c>
      <c r="E543" s="55">
        <v>2023</v>
      </c>
      <c r="F543" s="55" t="s">
        <v>722</v>
      </c>
      <c r="G543" s="77">
        <v>7</v>
      </c>
      <c r="H543" s="55"/>
      <c r="I543" s="31">
        <v>536690</v>
      </c>
      <c r="J543" s="31"/>
      <c r="K543" s="31">
        <v>562128</v>
      </c>
      <c r="N543" s="55" t="s">
        <v>441</v>
      </c>
      <c r="O543" s="55" t="s">
        <v>441</v>
      </c>
    </row>
    <row r="544" spans="1:15" x14ac:dyDescent="0.25">
      <c r="A544" s="55" t="str">
        <f>E544&amp;IF(MAX(Rapor!$B$12:$B$16)&gt;=G544,"Topla","")</f>
        <v>2023Topla</v>
      </c>
      <c r="B544" s="55" t="str">
        <f t="shared" si="43"/>
        <v>2023Şubat</v>
      </c>
      <c r="C544" s="55"/>
      <c r="D544" s="55" t="str">
        <f t="shared" si="44"/>
        <v>20238</v>
      </c>
      <c r="E544" s="55">
        <v>2023</v>
      </c>
      <c r="F544" s="55" t="s">
        <v>723</v>
      </c>
      <c r="G544" s="77">
        <v>8</v>
      </c>
      <c r="H544" s="55"/>
      <c r="I544" s="31">
        <v>378273</v>
      </c>
      <c r="J544" s="31"/>
      <c r="K544" s="31">
        <v>390435</v>
      </c>
      <c r="N544" s="55" t="s">
        <v>441</v>
      </c>
      <c r="O544" s="55" t="s">
        <v>441</v>
      </c>
    </row>
    <row r="545" spans="1:15" x14ac:dyDescent="0.25">
      <c r="A545" s="55" t="str">
        <f>E545&amp;IF(MAX(Rapor!$B$12:$B$16)&gt;=G545,"Topla","")</f>
        <v>2023Topla</v>
      </c>
      <c r="B545" s="55" t="str">
        <f t="shared" ref="B545" si="45">E545&amp;O545</f>
        <v>2023Şubat</v>
      </c>
      <c r="C545" s="55"/>
      <c r="D545" s="55" t="str">
        <f t="shared" ref="D545" si="46">+E545&amp;G545</f>
        <v>20239</v>
      </c>
      <c r="E545" s="55">
        <v>2023</v>
      </c>
      <c r="F545" s="55" t="s">
        <v>724</v>
      </c>
      <c r="G545" s="77">
        <v>9</v>
      </c>
      <c r="H545" s="55"/>
      <c r="I545" s="31">
        <v>383160</v>
      </c>
      <c r="J545" s="31"/>
      <c r="K545" s="31">
        <v>419215</v>
      </c>
      <c r="N545" s="55" t="s">
        <v>441</v>
      </c>
      <c r="O545" s="55" t="s">
        <v>441</v>
      </c>
    </row>
    <row r="546" spans="1:15" x14ac:dyDescent="0.25">
      <c r="A546" s="55" t="str">
        <f>E546&amp;IF(MAX(Rapor!$B$12:$B$16)&gt;=G546,"Topla","")</f>
        <v>2023Topla</v>
      </c>
      <c r="B546" s="55" t="str">
        <f t="shared" ref="B546:B549" si="47">E546&amp;O546</f>
        <v>2023Mart</v>
      </c>
      <c r="C546" s="55"/>
      <c r="D546" s="55" t="str">
        <f t="shared" ref="D546:D549" si="48">+E546&amp;G546</f>
        <v>202310</v>
      </c>
      <c r="E546" s="55">
        <v>2023</v>
      </c>
      <c r="F546" t="s">
        <v>731</v>
      </c>
      <c r="G546" s="77">
        <v>10</v>
      </c>
      <c r="I546">
        <v>313037</v>
      </c>
      <c r="K546" s="55">
        <v>349995</v>
      </c>
      <c r="N546" t="s">
        <v>442</v>
      </c>
      <c r="O546" s="55" t="s">
        <v>442</v>
      </c>
    </row>
    <row r="547" spans="1:15" x14ac:dyDescent="0.25">
      <c r="A547" s="55" t="str">
        <f>E547&amp;IF(MAX(Rapor!$B$12:$B$16)&gt;=G547,"Topla","")</f>
        <v>2023Topla</v>
      </c>
      <c r="B547" s="55" t="str">
        <f t="shared" si="47"/>
        <v>2023Mart</v>
      </c>
      <c r="C547" s="55"/>
      <c r="D547" s="55" t="str">
        <f t="shared" si="48"/>
        <v>202311</v>
      </c>
      <c r="E547" s="55">
        <v>2023</v>
      </c>
      <c r="F547" t="s">
        <v>732</v>
      </c>
      <c r="G547" s="77">
        <v>11</v>
      </c>
      <c r="I547">
        <v>318312</v>
      </c>
      <c r="K547" s="55">
        <v>349995</v>
      </c>
      <c r="N547" s="55" t="s">
        <v>442</v>
      </c>
      <c r="O547" s="55" t="s">
        <v>442</v>
      </c>
    </row>
    <row r="548" spans="1:15" x14ac:dyDescent="0.25">
      <c r="A548" s="55" t="str">
        <f>E548&amp;IF(MAX(Rapor!$B$12:$B$16)&gt;=G548,"Topla","")</f>
        <v>2023Topla</v>
      </c>
      <c r="B548" s="55" t="str">
        <f t="shared" si="47"/>
        <v>2023Mart</v>
      </c>
      <c r="C548" s="55"/>
      <c r="D548" s="55" t="str">
        <f t="shared" si="48"/>
        <v>202312</v>
      </c>
      <c r="E548" s="55">
        <v>2023</v>
      </c>
      <c r="F548" t="s">
        <v>733</v>
      </c>
      <c r="G548" s="77">
        <v>12</v>
      </c>
      <c r="I548">
        <v>367603</v>
      </c>
      <c r="K548" s="55">
        <v>434234</v>
      </c>
      <c r="N548" s="55" t="s">
        <v>442</v>
      </c>
      <c r="O548" s="55" t="s">
        <v>442</v>
      </c>
    </row>
    <row r="549" spans="1:15" x14ac:dyDescent="0.25">
      <c r="A549" s="55" t="str">
        <f>E549&amp;IF(MAX(Rapor!$B$12:$B$16)&gt;=G549,"Topla","")</f>
        <v>2023Topla</v>
      </c>
      <c r="B549" s="55" t="str">
        <f t="shared" si="47"/>
        <v>2023Mart</v>
      </c>
      <c r="C549" s="55"/>
      <c r="D549" s="55" t="str">
        <f t="shared" si="48"/>
        <v>202313</v>
      </c>
      <c r="E549" s="55">
        <v>2023</v>
      </c>
      <c r="F549" t="s">
        <v>734</v>
      </c>
      <c r="G549" s="77">
        <v>13</v>
      </c>
      <c r="I549">
        <v>436286</v>
      </c>
      <c r="K549" s="55">
        <v>463370</v>
      </c>
      <c r="N549" s="55" t="s">
        <v>442</v>
      </c>
      <c r="O549" s="55" t="s">
        <v>442</v>
      </c>
    </row>
    <row r="550" spans="1:15" x14ac:dyDescent="0.25">
      <c r="A550" s="55" t="str">
        <f>E550&amp;IF(MAX(Rapor!$B$12:$B$16)&gt;=G550,"Topla","")</f>
        <v>2023Topla</v>
      </c>
      <c r="B550" s="55" t="str">
        <f t="shared" ref="B550:B553" si="49">E550&amp;O550</f>
        <v>2023Nisan</v>
      </c>
      <c r="C550" s="55"/>
      <c r="D550" s="55" t="str">
        <f t="shared" ref="D550:D558" si="50">+E550&amp;G550</f>
        <v>202314</v>
      </c>
      <c r="E550" s="55">
        <v>2023</v>
      </c>
      <c r="F550" t="s">
        <v>740</v>
      </c>
      <c r="G550" s="77">
        <v>14</v>
      </c>
      <c r="I550">
        <v>345896</v>
      </c>
      <c r="K550" s="55">
        <v>373660</v>
      </c>
      <c r="N550" t="s">
        <v>443</v>
      </c>
      <c r="O550" s="55" t="s">
        <v>443</v>
      </c>
    </row>
    <row r="551" spans="1:15" x14ac:dyDescent="0.25">
      <c r="A551" s="55" t="str">
        <f>E551&amp;IF(MAX(Rapor!$B$12:$B$16)&gt;=G551,"Topla","")</f>
        <v>2023Topla</v>
      </c>
      <c r="B551" s="55" t="str">
        <f t="shared" si="49"/>
        <v>2023Nisan</v>
      </c>
      <c r="C551" s="55"/>
      <c r="D551" s="55" t="str">
        <f t="shared" si="50"/>
        <v>202315</v>
      </c>
      <c r="E551" s="55">
        <v>2023</v>
      </c>
      <c r="F551" t="s">
        <v>741</v>
      </c>
      <c r="G551" s="77">
        <v>15</v>
      </c>
      <c r="I551">
        <v>277621</v>
      </c>
      <c r="K551" s="55">
        <v>302842</v>
      </c>
      <c r="N551" s="55" t="s">
        <v>443</v>
      </c>
      <c r="O551" s="55" t="s">
        <v>443</v>
      </c>
    </row>
    <row r="552" spans="1:15" x14ac:dyDescent="0.25">
      <c r="A552" s="55" t="str">
        <f>E552&amp;IF(MAX(Rapor!$B$12:$B$16)&gt;=G552,"Topla","")</f>
        <v>2023Topla</v>
      </c>
      <c r="B552" s="55" t="str">
        <f t="shared" si="49"/>
        <v>2023Nisan</v>
      </c>
      <c r="C552" s="55"/>
      <c r="D552" s="55" t="str">
        <f t="shared" si="50"/>
        <v>202316</v>
      </c>
      <c r="E552" s="55">
        <v>2023</v>
      </c>
      <c r="F552" t="s">
        <v>742</v>
      </c>
      <c r="G552" s="77">
        <v>16</v>
      </c>
      <c r="I552">
        <v>439085</v>
      </c>
      <c r="K552" s="55">
        <v>451091</v>
      </c>
      <c r="N552" s="55" t="s">
        <v>443</v>
      </c>
      <c r="O552" s="55" t="s">
        <v>443</v>
      </c>
    </row>
    <row r="553" spans="1:15" x14ac:dyDescent="0.25">
      <c r="A553" s="55" t="str">
        <f>E553&amp;IF(MAX(Rapor!$B$12:$B$16)&gt;=G553,"Topla","")</f>
        <v>2023Topla</v>
      </c>
      <c r="B553" s="55" t="str">
        <f t="shared" si="49"/>
        <v>2023Nisan</v>
      </c>
      <c r="C553" s="55"/>
      <c r="D553" s="55" t="str">
        <f t="shared" si="50"/>
        <v>202317</v>
      </c>
      <c r="E553" s="55">
        <v>2023</v>
      </c>
      <c r="F553" t="s">
        <v>743</v>
      </c>
      <c r="G553" s="77">
        <v>17</v>
      </c>
      <c r="I553">
        <v>426456</v>
      </c>
      <c r="K553" s="55">
        <v>440263</v>
      </c>
      <c r="N553" s="55" t="s">
        <v>443</v>
      </c>
      <c r="O553" s="55" t="s">
        <v>443</v>
      </c>
    </row>
    <row r="554" spans="1:15" x14ac:dyDescent="0.25">
      <c r="A554" s="55" t="str">
        <f>E554&amp;IF(MAX(Rapor!$B$12:$B$16)&gt;=G554,"Topla","")</f>
        <v>2023Topla</v>
      </c>
      <c r="B554" s="55" t="str">
        <f t="shared" si="35"/>
        <v>2023Mayıs</v>
      </c>
      <c r="D554" s="55" t="str">
        <f t="shared" si="50"/>
        <v>202318</v>
      </c>
      <c r="E554" s="55">
        <v>2023</v>
      </c>
      <c r="F554" t="s">
        <v>753</v>
      </c>
      <c r="G554" s="77">
        <v>18</v>
      </c>
      <c r="I554" s="99">
        <v>392471</v>
      </c>
      <c r="K554" s="99">
        <v>427400</v>
      </c>
      <c r="N554" t="s">
        <v>444</v>
      </c>
      <c r="O554" s="55" t="s">
        <v>444</v>
      </c>
    </row>
    <row r="555" spans="1:15" x14ac:dyDescent="0.25">
      <c r="A555" s="55" t="str">
        <f>E555&amp;IF(MAX(Rapor!$B$12:$B$16)&gt;=G555,"Topla","")</f>
        <v>2023Topla</v>
      </c>
      <c r="B555" s="55" t="str">
        <f t="shared" si="35"/>
        <v>2023Mayıs</v>
      </c>
      <c r="D555" s="55" t="str">
        <f t="shared" si="50"/>
        <v>202319</v>
      </c>
      <c r="E555" s="55">
        <v>2023</v>
      </c>
      <c r="F555" t="s">
        <v>754</v>
      </c>
      <c r="G555" s="77">
        <v>19</v>
      </c>
      <c r="I555" s="99">
        <v>383503</v>
      </c>
      <c r="K555" s="99">
        <v>411807</v>
      </c>
      <c r="N555" s="55" t="s">
        <v>444</v>
      </c>
      <c r="O555" s="55" t="s">
        <v>444</v>
      </c>
    </row>
    <row r="556" spans="1:15" x14ac:dyDescent="0.25">
      <c r="A556" s="55" t="str">
        <f>E556&amp;IF(MAX(Rapor!$B$12:$B$16)&gt;=G556,"Topla","")</f>
        <v>2023Topla</v>
      </c>
      <c r="B556" s="55" t="str">
        <f t="shared" si="35"/>
        <v>2023Mayıs</v>
      </c>
      <c r="D556" s="55" t="str">
        <f t="shared" si="50"/>
        <v>202320</v>
      </c>
      <c r="E556" s="55">
        <v>2023</v>
      </c>
      <c r="F556" t="s">
        <v>755</v>
      </c>
      <c r="G556" s="77">
        <v>20</v>
      </c>
      <c r="I556" s="99">
        <v>236724</v>
      </c>
      <c r="K556" s="99">
        <v>267623</v>
      </c>
      <c r="N556" s="55" t="s">
        <v>444</v>
      </c>
      <c r="O556" s="55" t="s">
        <v>444</v>
      </c>
    </row>
    <row r="557" spans="1:15" x14ac:dyDescent="0.25">
      <c r="A557" s="55" t="str">
        <f>E557&amp;IF(MAX(Rapor!$B$12:$B$16)&gt;=G557,"Topla","")</f>
        <v>2023Topla</v>
      </c>
      <c r="B557" s="55" t="str">
        <f t="shared" si="35"/>
        <v>2023Mayıs</v>
      </c>
      <c r="D557" s="55" t="str">
        <f t="shared" si="50"/>
        <v>202321</v>
      </c>
      <c r="E557" s="55">
        <v>2023</v>
      </c>
      <c r="F557" t="s">
        <v>756</v>
      </c>
      <c r="G557" s="77">
        <v>21</v>
      </c>
      <c r="I557" s="99">
        <v>1007365</v>
      </c>
      <c r="K557" s="99">
        <v>1024129</v>
      </c>
      <c r="N557" s="55" t="s">
        <v>444</v>
      </c>
      <c r="O557" s="55" t="s">
        <v>444</v>
      </c>
    </row>
    <row r="558" spans="1:15" x14ac:dyDescent="0.25">
      <c r="A558" s="55" t="str">
        <f>E558&amp;IF(MAX(Rapor!$B$12:$B$16)&gt;=G558,"Topla","")</f>
        <v>2023Topla</v>
      </c>
      <c r="B558" s="55" t="str">
        <f t="shared" si="35"/>
        <v>2023Mayıs</v>
      </c>
      <c r="D558" s="55" t="str">
        <f t="shared" si="50"/>
        <v>202322</v>
      </c>
      <c r="E558" s="55">
        <v>2023</v>
      </c>
      <c r="F558" t="s">
        <v>752</v>
      </c>
      <c r="G558" s="77">
        <v>22</v>
      </c>
      <c r="I558" s="99">
        <v>406844</v>
      </c>
      <c r="K558" s="99">
        <v>419375</v>
      </c>
      <c r="N558" s="55" t="s">
        <v>444</v>
      </c>
      <c r="O558" s="55" t="s">
        <v>444</v>
      </c>
    </row>
    <row r="559" spans="1:15" x14ac:dyDescent="0.25">
      <c r="A559" s="55" t="str">
        <f>E559&amp;IF(MAX(Rapor!$B$12:$B$16)&gt;=G559,"Topla","")</f>
        <v>2023Topla</v>
      </c>
      <c r="B559" s="55" t="str">
        <f t="shared" si="35"/>
        <v>2023Haziran</v>
      </c>
      <c r="D559" s="55" t="str">
        <f t="shared" ref="D559:D566" si="51">+E559&amp;G559</f>
        <v>202323</v>
      </c>
      <c r="E559" s="55">
        <v>2023</v>
      </c>
      <c r="F559" t="s">
        <v>762</v>
      </c>
      <c r="G559" s="77">
        <v>23</v>
      </c>
      <c r="I559" s="55">
        <v>458169</v>
      </c>
      <c r="J559" s="55"/>
      <c r="K559" s="55">
        <v>479753</v>
      </c>
      <c r="N559" t="s">
        <v>445</v>
      </c>
      <c r="O559" t="s">
        <v>445</v>
      </c>
    </row>
    <row r="560" spans="1:15" x14ac:dyDescent="0.25">
      <c r="A560" s="55" t="str">
        <f>E560&amp;IF(MAX(Rapor!$B$12:$B$16)&gt;=G560,"Topla","")</f>
        <v>2023Topla</v>
      </c>
      <c r="B560" s="55" t="str">
        <f t="shared" si="35"/>
        <v>2023Haziran</v>
      </c>
      <c r="D560" s="55" t="str">
        <f t="shared" si="51"/>
        <v>202324</v>
      </c>
      <c r="E560" s="55">
        <v>2023</v>
      </c>
      <c r="F560" t="s">
        <v>763</v>
      </c>
      <c r="G560" s="77">
        <v>24</v>
      </c>
      <c r="I560" s="55">
        <v>450657</v>
      </c>
      <c r="J560" s="55"/>
      <c r="K560" s="55">
        <v>481616</v>
      </c>
      <c r="N560" s="55" t="s">
        <v>445</v>
      </c>
      <c r="O560" s="55" t="s">
        <v>445</v>
      </c>
    </row>
    <row r="561" spans="1:15" x14ac:dyDescent="0.25">
      <c r="A561" s="55" t="str">
        <f>E561&amp;IF(MAX(Rapor!$B$12:$B$16)&gt;=G561,"Topla","")</f>
        <v>2023Topla</v>
      </c>
      <c r="B561" s="55" t="str">
        <f t="shared" si="35"/>
        <v>2023Haziran</v>
      </c>
      <c r="D561" s="55" t="str">
        <f t="shared" si="51"/>
        <v>202325</v>
      </c>
      <c r="E561" s="55">
        <v>2023</v>
      </c>
      <c r="F561" t="s">
        <v>764</v>
      </c>
      <c r="G561" s="77">
        <v>25</v>
      </c>
      <c r="I561" s="55">
        <v>506373</v>
      </c>
      <c r="J561" s="55"/>
      <c r="K561" s="55">
        <v>525005</v>
      </c>
      <c r="N561" s="55" t="s">
        <v>445</v>
      </c>
      <c r="O561" s="55" t="s">
        <v>445</v>
      </c>
    </row>
    <row r="562" spans="1:15" x14ac:dyDescent="0.25">
      <c r="A562" s="55" t="str">
        <f>E562&amp;IF(MAX(Rapor!$B$12:$B$16)&gt;=G562,"Topla","")</f>
        <v>2023Topla</v>
      </c>
      <c r="B562" s="55" t="str">
        <f t="shared" si="35"/>
        <v>2023Haziran</v>
      </c>
      <c r="D562" s="55" t="str">
        <f t="shared" si="51"/>
        <v>202326</v>
      </c>
      <c r="E562" s="55">
        <v>2023</v>
      </c>
      <c r="F562" t="s">
        <v>765</v>
      </c>
      <c r="G562" s="77">
        <v>26</v>
      </c>
      <c r="I562" s="55">
        <v>341409</v>
      </c>
      <c r="J562" s="55"/>
      <c r="K562" s="55">
        <v>353494</v>
      </c>
      <c r="N562" s="55" t="s">
        <v>445</v>
      </c>
      <c r="O562" s="55" t="s">
        <v>445</v>
      </c>
    </row>
    <row r="563" spans="1:15" x14ac:dyDescent="0.25">
      <c r="A563" s="55" t="str">
        <f>E563&amp;IF(MAX(Rapor!$B$12:$B$16)&gt;=G563,"Topla","")</f>
        <v>2023Topla</v>
      </c>
      <c r="B563" s="55" t="str">
        <f t="shared" si="35"/>
        <v>2023Temmuz</v>
      </c>
      <c r="D563" s="55" t="str">
        <f t="shared" si="51"/>
        <v>202327</v>
      </c>
      <c r="E563" s="55">
        <v>2023</v>
      </c>
      <c r="F563" s="55" t="s">
        <v>775</v>
      </c>
      <c r="G563" s="77">
        <v>27</v>
      </c>
      <c r="H563" s="55"/>
      <c r="I563" s="31">
        <v>309288</v>
      </c>
      <c r="J563" s="55"/>
      <c r="K563" s="31">
        <v>332777</v>
      </c>
      <c r="L563" s="55"/>
      <c r="M563" s="55"/>
      <c r="N563" s="55" t="s">
        <v>446</v>
      </c>
      <c r="O563" s="55" t="s">
        <v>446</v>
      </c>
    </row>
    <row r="564" spans="1:15" x14ac:dyDescent="0.25">
      <c r="A564" s="55" t="str">
        <f>E564&amp;IF(MAX(Rapor!$B$12:$B$16)&gt;=G564,"Topla","")</f>
        <v>2023Topla</v>
      </c>
      <c r="B564" s="55" t="str">
        <f t="shared" si="35"/>
        <v>2023Temmuz</v>
      </c>
      <c r="D564" s="55" t="str">
        <f t="shared" si="51"/>
        <v>202328</v>
      </c>
      <c r="E564" s="55">
        <v>2023</v>
      </c>
      <c r="F564" s="55" t="s">
        <v>776</v>
      </c>
      <c r="G564" s="77">
        <v>28</v>
      </c>
      <c r="H564" s="55"/>
      <c r="I564" s="31">
        <v>329976</v>
      </c>
      <c r="J564" s="55"/>
      <c r="K564" s="31">
        <v>368183</v>
      </c>
      <c r="L564" s="55"/>
      <c r="M564" s="55"/>
      <c r="N564" s="55" t="s">
        <v>446</v>
      </c>
      <c r="O564" s="55" t="s">
        <v>446</v>
      </c>
    </row>
    <row r="565" spans="1:15" x14ac:dyDescent="0.25">
      <c r="A565" s="55" t="str">
        <f>E565&amp;IF(MAX(Rapor!$B$12:$B$16)&gt;=G565,"Topla","")</f>
        <v>2023Topla</v>
      </c>
      <c r="B565" s="55" t="str">
        <f t="shared" si="35"/>
        <v>2023Temmuz</v>
      </c>
      <c r="D565" s="55" t="str">
        <f t="shared" si="51"/>
        <v>202329</v>
      </c>
      <c r="E565" s="55">
        <v>2023</v>
      </c>
      <c r="F565" s="55" t="s">
        <v>777</v>
      </c>
      <c r="G565" s="77">
        <v>29</v>
      </c>
      <c r="H565" s="55"/>
      <c r="I565" s="31">
        <v>289307</v>
      </c>
      <c r="J565" s="55"/>
      <c r="K565" s="31">
        <v>326479</v>
      </c>
      <c r="L565" s="55"/>
      <c r="M565" s="55"/>
      <c r="N565" s="55" t="s">
        <v>446</v>
      </c>
      <c r="O565" s="55" t="s">
        <v>446</v>
      </c>
    </row>
    <row r="566" spans="1:15" x14ac:dyDescent="0.25">
      <c r="A566" s="55" t="str">
        <f>E566&amp;IF(MAX(Rapor!$B$12:$B$16)&gt;=G566,"Topla","")</f>
        <v>2023Topla</v>
      </c>
      <c r="B566" s="55" t="str">
        <f t="shared" si="35"/>
        <v>2023Temmuz</v>
      </c>
      <c r="D566" s="55" t="str">
        <f t="shared" si="51"/>
        <v>202330</v>
      </c>
      <c r="E566" s="55">
        <v>2023</v>
      </c>
      <c r="F566" s="55" t="s">
        <v>778</v>
      </c>
      <c r="G566" s="77">
        <v>30</v>
      </c>
      <c r="H566" s="55"/>
      <c r="I566" s="31">
        <v>1513941</v>
      </c>
      <c r="J566" s="55"/>
      <c r="K566" s="31">
        <v>1534175</v>
      </c>
      <c r="L566" s="55"/>
      <c r="M566" s="55"/>
      <c r="N566" s="55" t="s">
        <v>446</v>
      </c>
      <c r="O566" s="55" t="s">
        <v>446</v>
      </c>
    </row>
    <row r="567" spans="1:15" x14ac:dyDescent="0.25">
      <c r="A567" s="55" t="str">
        <f>E567&amp;IF(MAX(Rapor!$B$12:$B$16)&gt;=G567,"Topla","")</f>
        <v>2023Topla</v>
      </c>
      <c r="B567" s="55" t="str">
        <f t="shared" ref="B567" si="52">E567&amp;O567</f>
        <v>2023Temmuz</v>
      </c>
      <c r="C567" s="55"/>
      <c r="D567" s="55" t="str">
        <f t="shared" ref="D567:D602" si="53">+E567&amp;G567</f>
        <v>202331</v>
      </c>
      <c r="E567" s="55">
        <v>2023</v>
      </c>
      <c r="F567" s="55" t="s">
        <v>779</v>
      </c>
      <c r="G567" s="77">
        <v>31</v>
      </c>
      <c r="I567" s="31">
        <v>872495</v>
      </c>
      <c r="K567" s="31">
        <v>887555</v>
      </c>
      <c r="N567" s="55" t="s">
        <v>446</v>
      </c>
      <c r="O567" s="55" t="s">
        <v>446</v>
      </c>
    </row>
    <row r="568" spans="1:15" x14ac:dyDescent="0.25">
      <c r="A568" s="55" t="str">
        <f>E568&amp;IF(MAX(Rapor!$B$12:$B$16)&gt;=G568,"Topla","")</f>
        <v>2023Topla</v>
      </c>
      <c r="B568" s="55" t="str">
        <f t="shared" si="35"/>
        <v>2023Ağustos</v>
      </c>
      <c r="D568" s="55" t="str">
        <f t="shared" si="53"/>
        <v>202332</v>
      </c>
      <c r="E568" s="55">
        <v>2023</v>
      </c>
      <c r="F568" s="98" t="s">
        <v>787</v>
      </c>
      <c r="G568" s="77">
        <v>32</v>
      </c>
      <c r="I568" s="99">
        <v>707918</v>
      </c>
      <c r="J568" s="99"/>
      <c r="K568" s="99">
        <v>726601</v>
      </c>
      <c r="N568" t="s">
        <v>447</v>
      </c>
      <c r="O568" s="55" t="s">
        <v>447</v>
      </c>
    </row>
    <row r="569" spans="1:15" x14ac:dyDescent="0.25">
      <c r="A569" s="55" t="str">
        <f>E569&amp;IF(MAX(Rapor!$B$12:$B$16)&gt;=G569,"Topla","")</f>
        <v>2023Topla</v>
      </c>
      <c r="B569" s="55" t="str">
        <f t="shared" si="35"/>
        <v>2023Ağustos</v>
      </c>
      <c r="D569" s="55" t="str">
        <f t="shared" si="53"/>
        <v>202333</v>
      </c>
      <c r="E569" s="55">
        <v>2023</v>
      </c>
      <c r="F569" s="98" t="s">
        <v>788</v>
      </c>
      <c r="G569" s="77">
        <v>33</v>
      </c>
      <c r="I569" s="99">
        <v>470559</v>
      </c>
      <c r="J569" s="99"/>
      <c r="K569" s="99">
        <v>501554</v>
      </c>
      <c r="N569" s="55" t="s">
        <v>447</v>
      </c>
      <c r="O569" s="55" t="s">
        <v>447</v>
      </c>
    </row>
    <row r="570" spans="1:15" x14ac:dyDescent="0.25">
      <c r="A570" s="55" t="str">
        <f>E570&amp;IF(MAX(Rapor!$B$12:$B$16)&gt;=G570,"Topla","")</f>
        <v>2023Topla</v>
      </c>
      <c r="B570" s="55" t="str">
        <f t="shared" si="35"/>
        <v>2023Ağustos</v>
      </c>
      <c r="D570" s="55" t="str">
        <f t="shared" si="53"/>
        <v>202334</v>
      </c>
      <c r="E570" s="55">
        <v>2023</v>
      </c>
      <c r="F570" s="98" t="s">
        <v>789</v>
      </c>
      <c r="G570" s="77">
        <v>34</v>
      </c>
      <c r="I570" s="99">
        <v>319256</v>
      </c>
      <c r="J570" s="99"/>
      <c r="K570" s="99">
        <v>359396</v>
      </c>
      <c r="N570" s="55" t="s">
        <v>447</v>
      </c>
      <c r="O570" s="55" t="s">
        <v>447</v>
      </c>
    </row>
    <row r="571" spans="1:15" x14ac:dyDescent="0.25">
      <c r="A571" s="55" t="str">
        <f>E571&amp;IF(MAX(Rapor!$B$12:$B$16)&gt;=G571,"Topla","")</f>
        <v>2023Topla</v>
      </c>
      <c r="B571" s="55" t="str">
        <f t="shared" si="35"/>
        <v>2023Ağustos</v>
      </c>
      <c r="D571" s="55" t="str">
        <f t="shared" si="53"/>
        <v>202335</v>
      </c>
      <c r="E571" s="55">
        <v>2023</v>
      </c>
      <c r="F571" s="98" t="s">
        <v>786</v>
      </c>
      <c r="G571" s="77">
        <v>35</v>
      </c>
      <c r="I571" s="99">
        <v>266055</v>
      </c>
      <c r="J571" s="99"/>
      <c r="K571" s="99">
        <v>305950</v>
      </c>
      <c r="N571" s="55" t="s">
        <v>447</v>
      </c>
      <c r="O571" s="55" t="s">
        <v>447</v>
      </c>
    </row>
    <row r="572" spans="1:15" x14ac:dyDescent="0.25">
      <c r="A572" s="55" t="str">
        <f>E572&amp;IF(MAX(Rapor!$B$12:$B$16)&gt;=G572,"Topla","")</f>
        <v>2023Topla</v>
      </c>
      <c r="B572" s="55" t="str">
        <f t="shared" si="35"/>
        <v>2023Eylül</v>
      </c>
      <c r="D572" s="55" t="str">
        <f t="shared" si="53"/>
        <v>202336</v>
      </c>
      <c r="E572" s="55">
        <v>2023</v>
      </c>
      <c r="F572" s="55" t="s">
        <v>797</v>
      </c>
      <c r="G572" s="123">
        <v>36</v>
      </c>
      <c r="I572" s="31">
        <v>264571</v>
      </c>
      <c r="J572" s="31"/>
      <c r="K572" s="31">
        <v>288687</v>
      </c>
      <c r="N572" s="55" t="s">
        <v>448</v>
      </c>
      <c r="O572" s="55" t="s">
        <v>448</v>
      </c>
    </row>
    <row r="573" spans="1:15" x14ac:dyDescent="0.25">
      <c r="A573" s="55" t="str">
        <f>E573&amp;IF(MAX(Rapor!$B$12:$B$16)&gt;=G573,"Topla","")</f>
        <v>2023Topla</v>
      </c>
      <c r="B573" s="55" t="str">
        <f t="shared" si="35"/>
        <v>2023Eylül</v>
      </c>
      <c r="D573" s="55" t="str">
        <f t="shared" si="53"/>
        <v>202337</v>
      </c>
      <c r="E573" s="55">
        <v>2023</v>
      </c>
      <c r="F573" s="55" t="s">
        <v>798</v>
      </c>
      <c r="G573" s="123">
        <v>37</v>
      </c>
      <c r="I573" s="31">
        <v>236494</v>
      </c>
      <c r="J573" s="31"/>
      <c r="K573" s="31">
        <v>274637</v>
      </c>
      <c r="N573" s="55" t="s">
        <v>448</v>
      </c>
      <c r="O573" s="55" t="s">
        <v>448</v>
      </c>
    </row>
    <row r="574" spans="1:15" x14ac:dyDescent="0.25">
      <c r="A574" s="55" t="str">
        <f>E574&amp;IF(MAX(Rapor!$B$12:$B$16)&gt;=G574,"Topla","")</f>
        <v>2023Topla</v>
      </c>
      <c r="B574" s="55" t="str">
        <f t="shared" si="35"/>
        <v>2023Eylül</v>
      </c>
      <c r="D574" s="55" t="str">
        <f t="shared" si="53"/>
        <v>202338</v>
      </c>
      <c r="E574" s="55">
        <v>2023</v>
      </c>
      <c r="F574" s="55" t="s">
        <v>799</v>
      </c>
      <c r="G574" s="123">
        <v>38</v>
      </c>
      <c r="I574" s="31">
        <v>263748</v>
      </c>
      <c r="J574" s="31"/>
      <c r="K574" s="31">
        <v>305477</v>
      </c>
      <c r="N574" s="55" t="s">
        <v>448</v>
      </c>
      <c r="O574" s="55" t="s">
        <v>448</v>
      </c>
    </row>
    <row r="575" spans="1:15" x14ac:dyDescent="0.25">
      <c r="A575" s="55" t="str">
        <f>E575&amp;IF(MAX(Rapor!$B$12:$B$16)&gt;=G575,"Topla","")</f>
        <v>2023Topla</v>
      </c>
      <c r="B575" s="55" t="str">
        <f t="shared" si="35"/>
        <v>2023Eylül</v>
      </c>
      <c r="D575" s="55" t="str">
        <f t="shared" si="53"/>
        <v>202339</v>
      </c>
      <c r="E575" s="55">
        <v>2023</v>
      </c>
      <c r="F575" s="55" t="s">
        <v>800</v>
      </c>
      <c r="G575" s="123">
        <v>39</v>
      </c>
      <c r="I575" s="31">
        <v>293844</v>
      </c>
      <c r="J575" s="31"/>
      <c r="K575" s="31">
        <v>334665</v>
      </c>
      <c r="N575" s="55" t="s">
        <v>448</v>
      </c>
      <c r="O575" s="55" t="s">
        <v>448</v>
      </c>
    </row>
    <row r="576" spans="1:15" x14ac:dyDescent="0.25">
      <c r="A576" s="55" t="str">
        <f>E576&amp;IF(MAX(Rapor!$B$12:$B$16)&gt;=G576,"Topla","")</f>
        <v>2023Topla</v>
      </c>
      <c r="B576" s="55" t="str">
        <f t="shared" si="35"/>
        <v>2023Ekim</v>
      </c>
      <c r="D576" s="55" t="str">
        <f t="shared" si="53"/>
        <v>202340</v>
      </c>
      <c r="E576" s="55">
        <v>2023</v>
      </c>
      <c r="F576" s="55" t="s">
        <v>807</v>
      </c>
      <c r="G576" s="123">
        <v>40</v>
      </c>
      <c r="I576" s="31">
        <v>341125</v>
      </c>
      <c r="K576" s="31">
        <v>398016</v>
      </c>
      <c r="N576" t="s">
        <v>449</v>
      </c>
      <c r="O576" s="55" t="s">
        <v>449</v>
      </c>
    </row>
    <row r="577" spans="1:15" x14ac:dyDescent="0.25">
      <c r="A577" s="55" t="str">
        <f>E577&amp;IF(MAX(Rapor!$B$12:$B$16)&gt;=G577,"Topla","")</f>
        <v>2023Topla</v>
      </c>
      <c r="B577" s="55" t="str">
        <f t="shared" si="35"/>
        <v>2023Ekim</v>
      </c>
      <c r="D577" s="55" t="str">
        <f t="shared" si="53"/>
        <v>202341</v>
      </c>
      <c r="E577" s="55">
        <v>2023</v>
      </c>
      <c r="F577" s="55" t="s">
        <v>808</v>
      </c>
      <c r="G577" s="123">
        <v>41</v>
      </c>
      <c r="I577" s="31">
        <v>303169</v>
      </c>
      <c r="K577" s="31">
        <v>330170</v>
      </c>
      <c r="N577" s="55" t="s">
        <v>449</v>
      </c>
      <c r="O577" s="55" t="s">
        <v>449</v>
      </c>
    </row>
    <row r="578" spans="1:15" x14ac:dyDescent="0.25">
      <c r="A578" s="55" t="str">
        <f>E578&amp;IF(MAX(Rapor!$B$12:$B$16)&gt;=G578,"Topla","")</f>
        <v>2023Topla</v>
      </c>
      <c r="B578" s="55" t="str">
        <f t="shared" si="35"/>
        <v>2023Ekim</v>
      </c>
      <c r="D578" s="55" t="str">
        <f t="shared" si="53"/>
        <v>202342</v>
      </c>
      <c r="E578" s="55">
        <v>2023</v>
      </c>
      <c r="F578" s="55" t="s">
        <v>809</v>
      </c>
      <c r="G578" s="123">
        <v>42</v>
      </c>
      <c r="I578" s="31">
        <v>241561</v>
      </c>
      <c r="K578" s="31">
        <v>321480</v>
      </c>
      <c r="N578" s="55" t="s">
        <v>449</v>
      </c>
      <c r="O578" s="55" t="s">
        <v>449</v>
      </c>
    </row>
    <row r="579" spans="1:15" x14ac:dyDescent="0.25">
      <c r="A579" s="55" t="str">
        <f>E579&amp;IF(MAX(Rapor!$B$12:$B$16)&gt;=G579,"Topla","")</f>
        <v>2023Topla</v>
      </c>
      <c r="B579" s="55" t="str">
        <f t="shared" si="35"/>
        <v>2023Ekim</v>
      </c>
      <c r="D579" s="55" t="str">
        <f t="shared" si="53"/>
        <v>202343</v>
      </c>
      <c r="E579" s="55">
        <v>2023</v>
      </c>
      <c r="F579" s="55" t="s">
        <v>810</v>
      </c>
      <c r="G579" s="123">
        <v>43</v>
      </c>
      <c r="I579" s="31">
        <v>293365</v>
      </c>
      <c r="K579" s="31">
        <v>356112</v>
      </c>
      <c r="N579" s="55" t="s">
        <v>449</v>
      </c>
      <c r="O579" s="55" t="s">
        <v>449</v>
      </c>
    </row>
    <row r="580" spans="1:15" x14ac:dyDescent="0.25">
      <c r="A580" s="55" t="str">
        <f>E580&amp;IF(MAX(Rapor!$B$12:$B$16)&gt;=G580,"Topla","")</f>
        <v>2023Topla</v>
      </c>
      <c r="B580" s="55" t="str">
        <f t="shared" ref="B580:B602" si="54">E580&amp;O580</f>
        <v>2023Ekim</v>
      </c>
      <c r="D580" s="55" t="str">
        <f t="shared" si="53"/>
        <v>202344</v>
      </c>
      <c r="E580" s="55">
        <v>2023</v>
      </c>
      <c r="F580" s="55" t="s">
        <v>811</v>
      </c>
      <c r="G580" s="123">
        <v>44</v>
      </c>
      <c r="I580" s="31">
        <v>398586</v>
      </c>
      <c r="K580" s="31">
        <v>434470</v>
      </c>
      <c r="N580" s="55" t="s">
        <v>449</v>
      </c>
      <c r="O580" s="55" t="s">
        <v>449</v>
      </c>
    </row>
    <row r="581" spans="1:15" x14ac:dyDescent="0.25">
      <c r="A581" s="55" t="str">
        <f>E581&amp;IF(MAX(Rapor!$B$12:$B$16)&gt;=G581,"Topla","")</f>
        <v>2023Topla</v>
      </c>
      <c r="B581" s="55" t="str">
        <f t="shared" si="54"/>
        <v>2023Kasım</v>
      </c>
      <c r="D581" s="55" t="str">
        <f t="shared" si="53"/>
        <v>202345</v>
      </c>
      <c r="E581" s="55">
        <v>2023</v>
      </c>
      <c r="F581" t="s">
        <v>820</v>
      </c>
      <c r="G581" s="77">
        <v>45</v>
      </c>
      <c r="I581">
        <v>782112</v>
      </c>
      <c r="K581" s="55">
        <v>822018</v>
      </c>
      <c r="N581" t="s">
        <v>450</v>
      </c>
      <c r="O581" s="55" t="s">
        <v>450</v>
      </c>
    </row>
    <row r="582" spans="1:15" x14ac:dyDescent="0.25">
      <c r="A582" s="55" t="str">
        <f>E582&amp;IF(MAX(Rapor!$B$12:$B$16)&gt;=G582,"Topla","")</f>
        <v>2023Topla</v>
      </c>
      <c r="B582" s="55" t="str">
        <f t="shared" si="54"/>
        <v>2023Kasım</v>
      </c>
      <c r="D582" s="55" t="str">
        <f t="shared" si="53"/>
        <v>202346</v>
      </c>
      <c r="E582" s="55">
        <v>2023</v>
      </c>
      <c r="F582" t="s">
        <v>821</v>
      </c>
      <c r="G582" s="77">
        <v>46</v>
      </c>
      <c r="I582">
        <v>1280422</v>
      </c>
      <c r="K582" s="55">
        <v>1327346</v>
      </c>
      <c r="N582" s="55" t="s">
        <v>450</v>
      </c>
      <c r="O582" s="55" t="s">
        <v>450</v>
      </c>
    </row>
    <row r="583" spans="1:15" x14ac:dyDescent="0.25">
      <c r="A583" s="55" t="str">
        <f>E583&amp;IF(MAX(Rapor!$B$12:$B$16)&gt;=G583,"Topla","")</f>
        <v>2023Topla</v>
      </c>
      <c r="B583" s="55" t="str">
        <f t="shared" si="54"/>
        <v>2023Kasım</v>
      </c>
      <c r="D583" s="55" t="str">
        <f t="shared" si="53"/>
        <v>202347</v>
      </c>
      <c r="E583" s="55">
        <v>2023</v>
      </c>
      <c r="F583" t="s">
        <v>822</v>
      </c>
      <c r="G583" s="77">
        <v>47</v>
      </c>
      <c r="I583">
        <v>684674</v>
      </c>
      <c r="K583" s="55">
        <v>716088</v>
      </c>
      <c r="N583" s="55" t="s">
        <v>450</v>
      </c>
      <c r="O583" s="55" t="s">
        <v>450</v>
      </c>
    </row>
    <row r="584" spans="1:15" x14ac:dyDescent="0.25">
      <c r="A584" s="55" t="str">
        <f>E584&amp;IF(MAX(Rapor!$B$12:$B$16)&gt;=G584,"Topla","")</f>
        <v>2023Topla</v>
      </c>
      <c r="B584" s="55" t="str">
        <f t="shared" si="54"/>
        <v>2023Kasım</v>
      </c>
      <c r="D584" s="55" t="str">
        <f t="shared" si="53"/>
        <v>202348</v>
      </c>
      <c r="E584" s="55">
        <v>2023</v>
      </c>
      <c r="F584" t="s">
        <v>823</v>
      </c>
      <c r="G584" s="77">
        <v>48</v>
      </c>
      <c r="I584">
        <v>556511</v>
      </c>
      <c r="K584" s="55">
        <v>606194</v>
      </c>
      <c r="N584" s="55" t="s">
        <v>450</v>
      </c>
      <c r="O584" s="55" t="s">
        <v>450</v>
      </c>
    </row>
    <row r="585" spans="1:15" x14ac:dyDescent="0.25">
      <c r="A585" s="55" t="str">
        <f>E585&amp;IF(MAX(Rapor!$B$12:$B$16)&gt;=G585,"Topla","")</f>
        <v>2023Topla</v>
      </c>
      <c r="B585" s="55" t="str">
        <f t="shared" si="54"/>
        <v>2023Aralık</v>
      </c>
      <c r="D585" s="55" t="str">
        <f t="shared" si="53"/>
        <v>202349</v>
      </c>
      <c r="E585" s="55">
        <v>2023</v>
      </c>
      <c r="F585" s="55" t="s">
        <v>833</v>
      </c>
      <c r="G585" s="77">
        <v>49</v>
      </c>
      <c r="H585" s="55"/>
      <c r="I585" s="55">
        <v>1100617</v>
      </c>
      <c r="J585" s="55"/>
      <c r="K585" s="55">
        <v>1140564</v>
      </c>
      <c r="L585" s="55"/>
      <c r="M585" s="55"/>
      <c r="N585" s="55" t="s">
        <v>451</v>
      </c>
      <c r="O585" s="55" t="s">
        <v>451</v>
      </c>
    </row>
    <row r="586" spans="1:15" x14ac:dyDescent="0.25">
      <c r="A586" s="55" t="str">
        <f>E586&amp;IF(MAX(Rapor!$B$12:$B$16)&gt;=G586,"Topla","")</f>
        <v>2023Topla</v>
      </c>
      <c r="B586" s="55" t="str">
        <f t="shared" si="54"/>
        <v>2023Aralık</v>
      </c>
      <c r="D586" s="55" t="str">
        <f t="shared" si="53"/>
        <v>202350</v>
      </c>
      <c r="E586" s="55">
        <v>2023</v>
      </c>
      <c r="F586" s="55" t="s">
        <v>832</v>
      </c>
      <c r="G586" s="77">
        <v>50</v>
      </c>
      <c r="H586" s="55"/>
      <c r="I586" s="55">
        <v>863978</v>
      </c>
      <c r="J586" s="55"/>
      <c r="K586" s="55">
        <v>921553</v>
      </c>
      <c r="L586" s="55"/>
      <c r="M586" s="55"/>
      <c r="N586" s="55" t="s">
        <v>451</v>
      </c>
      <c r="O586" s="55" t="s">
        <v>451</v>
      </c>
    </row>
    <row r="587" spans="1:15" x14ac:dyDescent="0.25">
      <c r="A587" s="55" t="str">
        <f>E587&amp;IF(MAX(Rapor!$B$12:$B$16)&gt;=G587,"Topla","")</f>
        <v>2023Topla</v>
      </c>
      <c r="B587" s="55" t="str">
        <f t="shared" si="54"/>
        <v>2023Aralık</v>
      </c>
      <c r="D587" s="55" t="str">
        <f t="shared" si="53"/>
        <v>202351</v>
      </c>
      <c r="E587" s="55">
        <v>2023</v>
      </c>
      <c r="F587" s="55" t="s">
        <v>834</v>
      </c>
      <c r="G587" s="77">
        <v>51</v>
      </c>
      <c r="H587" s="55"/>
      <c r="I587" s="55">
        <v>820920</v>
      </c>
      <c r="J587" s="55"/>
      <c r="K587" s="55">
        <v>893914</v>
      </c>
      <c r="L587" s="55"/>
      <c r="M587" s="55"/>
      <c r="N587" s="55" t="s">
        <v>451</v>
      </c>
      <c r="O587" s="55" t="s">
        <v>451</v>
      </c>
    </row>
    <row r="588" spans="1:15" x14ac:dyDescent="0.25">
      <c r="A588" s="55" t="str">
        <f>E588&amp;IF(MAX(Rapor!$B$12:$B$16)&gt;=G588,"Topla","")</f>
        <v>2023Topla</v>
      </c>
      <c r="B588" s="55" t="str">
        <f t="shared" si="54"/>
        <v>2023Aralık</v>
      </c>
      <c r="D588" s="55" t="str">
        <f t="shared" si="53"/>
        <v>202352</v>
      </c>
      <c r="E588" s="55">
        <v>2023</v>
      </c>
      <c r="F588" s="55" t="s">
        <v>835</v>
      </c>
      <c r="G588" s="77">
        <v>52</v>
      </c>
      <c r="H588" s="55"/>
      <c r="I588" s="55">
        <v>606058</v>
      </c>
      <c r="J588" s="55"/>
      <c r="K588" s="55">
        <v>668467</v>
      </c>
      <c r="L588" s="55"/>
      <c r="M588" s="55"/>
      <c r="N588" s="55" t="s">
        <v>451</v>
      </c>
      <c r="O588" s="55" t="s">
        <v>451</v>
      </c>
    </row>
    <row r="589" spans="1:15" x14ac:dyDescent="0.25">
      <c r="A589" s="55"/>
      <c r="B589" s="55" t="str">
        <f t="shared" si="54"/>
        <v/>
      </c>
      <c r="D589" s="55" t="str">
        <f t="shared" si="53"/>
        <v/>
      </c>
    </row>
    <row r="590" spans="1:15" x14ac:dyDescent="0.25">
      <c r="A590" s="55"/>
      <c r="B590" s="55" t="str">
        <f t="shared" si="54"/>
        <v/>
      </c>
      <c r="D590" s="55" t="str">
        <f t="shared" si="53"/>
        <v/>
      </c>
    </row>
    <row r="591" spans="1:15" x14ac:dyDescent="0.25">
      <c r="A591" s="55"/>
      <c r="B591" s="55" t="str">
        <f t="shared" si="54"/>
        <v/>
      </c>
      <c r="D591" s="55" t="str">
        <f t="shared" si="53"/>
        <v/>
      </c>
    </row>
    <row r="592" spans="1:15" x14ac:dyDescent="0.25">
      <c r="A592" s="55"/>
      <c r="B592" s="55" t="str">
        <f t="shared" si="54"/>
        <v/>
      </c>
      <c r="D592" s="55" t="str">
        <f t="shared" si="53"/>
        <v/>
      </c>
    </row>
    <row r="593" spans="1:4" x14ac:dyDescent="0.25">
      <c r="A593" s="55"/>
      <c r="B593" s="55" t="str">
        <f t="shared" si="54"/>
        <v/>
      </c>
      <c r="D593" s="55" t="str">
        <f t="shared" si="53"/>
        <v/>
      </c>
    </row>
    <row r="594" spans="1:4" x14ac:dyDescent="0.25">
      <c r="A594" s="55"/>
      <c r="B594" s="55" t="str">
        <f t="shared" si="54"/>
        <v/>
      </c>
      <c r="D594" s="55" t="str">
        <f t="shared" si="53"/>
        <v/>
      </c>
    </row>
    <row r="595" spans="1:4" x14ac:dyDescent="0.25">
      <c r="A595" s="55"/>
      <c r="B595" s="55" t="str">
        <f t="shared" si="54"/>
        <v/>
      </c>
      <c r="D595" s="55" t="str">
        <f t="shared" si="53"/>
        <v/>
      </c>
    </row>
    <row r="596" spans="1:4" x14ac:dyDescent="0.25">
      <c r="A596" s="55"/>
      <c r="B596" s="55" t="str">
        <f t="shared" si="54"/>
        <v/>
      </c>
      <c r="D596" s="55" t="str">
        <f t="shared" si="53"/>
        <v/>
      </c>
    </row>
    <row r="597" spans="1:4" x14ac:dyDescent="0.25">
      <c r="A597" s="55"/>
      <c r="B597" s="55" t="str">
        <f t="shared" si="54"/>
        <v/>
      </c>
      <c r="D597" s="55" t="str">
        <f t="shared" si="53"/>
        <v/>
      </c>
    </row>
    <row r="598" spans="1:4" x14ac:dyDescent="0.25">
      <c r="A598" s="55"/>
      <c r="B598" s="55" t="str">
        <f t="shared" si="54"/>
        <v/>
      </c>
      <c r="D598" s="55" t="str">
        <f t="shared" si="53"/>
        <v/>
      </c>
    </row>
    <row r="599" spans="1:4" x14ac:dyDescent="0.25">
      <c r="A599" s="55"/>
      <c r="B599" s="55" t="str">
        <f t="shared" si="54"/>
        <v/>
      </c>
      <c r="D599" s="55" t="str">
        <f t="shared" si="53"/>
        <v/>
      </c>
    </row>
    <row r="600" spans="1:4" x14ac:dyDescent="0.25">
      <c r="A600" s="55"/>
      <c r="B600" s="55" t="str">
        <f t="shared" si="54"/>
        <v/>
      </c>
      <c r="D600" s="55" t="str">
        <f t="shared" si="53"/>
        <v/>
      </c>
    </row>
    <row r="601" spans="1:4" x14ac:dyDescent="0.25">
      <c r="A601" s="55"/>
      <c r="B601" s="55" t="str">
        <f t="shared" si="54"/>
        <v/>
      </c>
      <c r="D601" s="55" t="str">
        <f t="shared" si="53"/>
        <v/>
      </c>
    </row>
    <row r="602" spans="1:4" x14ac:dyDescent="0.25">
      <c r="A602" s="55"/>
      <c r="B602" s="55" t="str">
        <f t="shared" si="54"/>
        <v/>
      </c>
      <c r="D602" s="55" t="str">
        <f t="shared" si="53"/>
        <v/>
      </c>
    </row>
    <row r="603" spans="1:4" x14ac:dyDescent="0.25">
      <c r="A603" s="55"/>
    </row>
    <row r="604" spans="1:4" x14ac:dyDescent="0.25">
      <c r="A604" s="55"/>
    </row>
    <row r="605" spans="1:4" x14ac:dyDescent="0.25">
      <c r="A605" s="55"/>
    </row>
    <row r="606" spans="1:4" x14ac:dyDescent="0.25">
      <c r="A606" s="55"/>
    </row>
    <row r="607" spans="1:4" x14ac:dyDescent="0.25">
      <c r="A607" s="55"/>
    </row>
    <row r="608" spans="1:4" x14ac:dyDescent="0.25">
      <c r="A608" s="55"/>
    </row>
    <row r="609" spans="1:1" x14ac:dyDescent="0.25">
      <c r="A609" s="55"/>
    </row>
    <row r="610" spans="1:1" x14ac:dyDescent="0.25">
      <c r="A610" s="55"/>
    </row>
    <row r="611" spans="1:1" x14ac:dyDescent="0.25">
      <c r="A611" s="55"/>
    </row>
    <row r="612" spans="1:1" x14ac:dyDescent="0.25">
      <c r="A612" s="55"/>
    </row>
    <row r="613" spans="1:1" x14ac:dyDescent="0.25">
      <c r="A613" s="55"/>
    </row>
    <row r="614" spans="1:1" x14ac:dyDescent="0.25">
      <c r="A614" s="55"/>
    </row>
    <row r="615" spans="1:1" x14ac:dyDescent="0.25">
      <c r="A615" s="55"/>
    </row>
    <row r="616" spans="1:1" x14ac:dyDescent="0.25">
      <c r="A616" s="55"/>
    </row>
    <row r="617" spans="1:1" x14ac:dyDescent="0.25">
      <c r="A617" s="55"/>
    </row>
    <row r="618" spans="1:1" x14ac:dyDescent="0.25">
      <c r="A618" s="55"/>
    </row>
    <row r="619" spans="1:1" x14ac:dyDescent="0.25">
      <c r="A619" s="55"/>
    </row>
    <row r="620" spans="1:1" x14ac:dyDescent="0.25">
      <c r="A620" s="55"/>
    </row>
    <row r="621" spans="1:1" x14ac:dyDescent="0.25">
      <c r="A621" s="55"/>
    </row>
    <row r="622" spans="1:1" x14ac:dyDescent="0.25">
      <c r="A622" s="55"/>
    </row>
    <row r="623" spans="1:1" x14ac:dyDescent="0.25">
      <c r="A623" s="55"/>
    </row>
    <row r="624" spans="1:1" x14ac:dyDescent="0.25">
      <c r="A624" s="55"/>
    </row>
    <row r="625" spans="1:1" x14ac:dyDescent="0.25">
      <c r="A625" s="55"/>
    </row>
    <row r="626" spans="1:1" x14ac:dyDescent="0.25">
      <c r="A626" s="55"/>
    </row>
    <row r="627" spans="1:1" x14ac:dyDescent="0.25">
      <c r="A627" s="55"/>
    </row>
    <row r="628" spans="1:1" x14ac:dyDescent="0.25">
      <c r="A628" s="55"/>
    </row>
    <row r="629" spans="1:1" x14ac:dyDescent="0.25">
      <c r="A629" s="55"/>
    </row>
    <row r="630" spans="1:1" x14ac:dyDescent="0.25">
      <c r="A630" s="55"/>
    </row>
    <row r="631" spans="1:1" x14ac:dyDescent="0.25">
      <c r="A631" s="55"/>
    </row>
    <row r="632" spans="1:1" x14ac:dyDescent="0.25">
      <c r="A632" s="55"/>
    </row>
    <row r="633" spans="1:1" x14ac:dyDescent="0.25">
      <c r="A633" s="55"/>
    </row>
    <row r="634" spans="1:1" x14ac:dyDescent="0.25">
      <c r="A634" s="55"/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30"/>
  <sheetViews>
    <sheetView topLeftCell="A562" workbookViewId="0">
      <selection activeCell="H590" sqref="H590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+Rapor!N11</f>
        <v>2014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5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5" t="str">
        <f t="shared" si="3"/>
        <v>Ocak</v>
      </c>
      <c r="O6">
        <v>2</v>
      </c>
      <c r="P6" t="s">
        <v>441</v>
      </c>
      <c r="R6">
        <v>2</v>
      </c>
      <c r="S6" s="55" t="str">
        <f t="shared" ref="S6:S56" si="4">VLOOKUP($S$4&amp;R6,$B$5:$L$526,11,0)</f>
        <v>Ocak</v>
      </c>
    </row>
    <row r="7" spans="1:19" x14ac:dyDescent="0.25">
      <c r="A7" t="str">
        <f t="shared" si="0"/>
        <v>20123</v>
      </c>
      <c r="B7" s="55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5" t="str">
        <f t="shared" si="3"/>
        <v>Ocak</v>
      </c>
      <c r="O7">
        <v>3</v>
      </c>
      <c r="P7" t="s">
        <v>442</v>
      </c>
      <c r="R7">
        <v>3</v>
      </c>
      <c r="S7" s="55" t="str">
        <f t="shared" si="4"/>
        <v>Ocak</v>
      </c>
    </row>
    <row r="8" spans="1:19" x14ac:dyDescent="0.25">
      <c r="A8" t="str">
        <f t="shared" si="0"/>
        <v>20124</v>
      </c>
      <c r="B8" s="55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5" t="str">
        <f t="shared" si="3"/>
        <v>Ocak</v>
      </c>
      <c r="O8">
        <v>4</v>
      </c>
      <c r="P8" t="s">
        <v>443</v>
      </c>
      <c r="R8">
        <v>4</v>
      </c>
      <c r="S8" s="55" t="str">
        <f t="shared" si="4"/>
        <v>Ocak</v>
      </c>
    </row>
    <row r="9" spans="1:19" x14ac:dyDescent="0.25">
      <c r="A9" t="str">
        <f t="shared" si="0"/>
        <v>20125</v>
      </c>
      <c r="B9" s="55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5" t="str">
        <f t="shared" si="3"/>
        <v>Ocak</v>
      </c>
      <c r="O9">
        <v>5</v>
      </c>
      <c r="P9" t="s">
        <v>444</v>
      </c>
      <c r="R9">
        <v>5</v>
      </c>
      <c r="S9" s="55" t="str">
        <f t="shared" si="4"/>
        <v>Şubat</v>
      </c>
    </row>
    <row r="10" spans="1:19" x14ac:dyDescent="0.25">
      <c r="A10" t="str">
        <f t="shared" si="0"/>
        <v>20126</v>
      </c>
      <c r="B10" s="55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5" t="str">
        <f t="shared" si="3"/>
        <v>Şubat</v>
      </c>
      <c r="O10">
        <v>6</v>
      </c>
      <c r="P10" t="s">
        <v>445</v>
      </c>
      <c r="R10">
        <v>6</v>
      </c>
      <c r="S10" s="55" t="str">
        <f t="shared" si="4"/>
        <v>Şubat</v>
      </c>
    </row>
    <row r="11" spans="1:19" x14ac:dyDescent="0.25">
      <c r="A11" t="str">
        <f t="shared" si="0"/>
        <v>20127</v>
      </c>
      <c r="B11" s="55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5" t="str">
        <f t="shared" si="3"/>
        <v>Şubat</v>
      </c>
      <c r="O11">
        <v>7</v>
      </c>
      <c r="P11" t="s">
        <v>446</v>
      </c>
      <c r="R11">
        <v>7</v>
      </c>
      <c r="S11" s="55" t="str">
        <f t="shared" si="4"/>
        <v>Şubat</v>
      </c>
    </row>
    <row r="12" spans="1:19" x14ac:dyDescent="0.25">
      <c r="A12" t="str">
        <f t="shared" si="0"/>
        <v>20128</v>
      </c>
      <c r="B12" s="55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5" t="str">
        <f t="shared" si="3"/>
        <v>Şubat</v>
      </c>
      <c r="O12">
        <v>8</v>
      </c>
      <c r="P12" t="s">
        <v>447</v>
      </c>
      <c r="R12">
        <v>8</v>
      </c>
      <c r="S12" s="55" t="str">
        <f t="shared" si="4"/>
        <v>Şubat</v>
      </c>
    </row>
    <row r="13" spans="1:19" x14ac:dyDescent="0.25">
      <c r="A13" t="str">
        <f t="shared" si="0"/>
        <v>20129</v>
      </c>
      <c r="B13" s="55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5" t="str">
        <f t="shared" si="3"/>
        <v>Şubat</v>
      </c>
      <c r="O13">
        <v>9</v>
      </c>
      <c r="P13" t="s">
        <v>448</v>
      </c>
      <c r="R13">
        <v>9</v>
      </c>
      <c r="S13" s="55" t="str">
        <f t="shared" si="4"/>
        <v>Mart</v>
      </c>
    </row>
    <row r="14" spans="1:19" x14ac:dyDescent="0.25">
      <c r="A14" t="str">
        <f t="shared" si="0"/>
        <v>201210</v>
      </c>
      <c r="B14" s="55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5" t="str">
        <f t="shared" si="3"/>
        <v>Mart</v>
      </c>
      <c r="O14">
        <v>10</v>
      </c>
      <c r="P14" t="s">
        <v>449</v>
      </c>
      <c r="R14">
        <v>10</v>
      </c>
      <c r="S14" s="55" t="str">
        <f t="shared" si="4"/>
        <v>Mart</v>
      </c>
    </row>
    <row r="15" spans="1:19" x14ac:dyDescent="0.25">
      <c r="A15" t="str">
        <f t="shared" si="0"/>
        <v>201211</v>
      </c>
      <c r="B15" s="55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5" t="str">
        <f t="shared" si="3"/>
        <v>Mart</v>
      </c>
      <c r="O15">
        <v>11</v>
      </c>
      <c r="P15" t="s">
        <v>450</v>
      </c>
      <c r="R15">
        <v>11</v>
      </c>
      <c r="S15" s="55" t="str">
        <f t="shared" si="4"/>
        <v>Mart</v>
      </c>
    </row>
    <row r="16" spans="1:19" x14ac:dyDescent="0.25">
      <c r="A16" t="str">
        <f t="shared" si="0"/>
        <v>201212</v>
      </c>
      <c r="B16" s="55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5" t="str">
        <f t="shared" si="3"/>
        <v>Mart</v>
      </c>
      <c r="O16">
        <v>12</v>
      </c>
      <c r="P16" t="s">
        <v>451</v>
      </c>
      <c r="R16">
        <v>12</v>
      </c>
      <c r="S16" s="55" t="str">
        <f t="shared" si="4"/>
        <v>Mart</v>
      </c>
    </row>
    <row r="17" spans="1:19" x14ac:dyDescent="0.25">
      <c r="A17" t="str">
        <f t="shared" si="0"/>
        <v>201213</v>
      </c>
      <c r="B17" s="55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5" t="str">
        <f t="shared" si="3"/>
        <v>Mart</v>
      </c>
      <c r="R17">
        <v>13</v>
      </c>
      <c r="S17" s="55" t="str">
        <f t="shared" si="4"/>
        <v>Mart</v>
      </c>
    </row>
    <row r="18" spans="1:19" x14ac:dyDescent="0.25">
      <c r="A18" t="str">
        <f t="shared" si="0"/>
        <v>201214</v>
      </c>
      <c r="B18" s="55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5" t="str">
        <f t="shared" si="3"/>
        <v>Nisan</v>
      </c>
      <c r="R18">
        <v>14</v>
      </c>
      <c r="S18" s="55" t="str">
        <f t="shared" si="4"/>
        <v>Nisan</v>
      </c>
    </row>
    <row r="19" spans="1:19" x14ac:dyDescent="0.25">
      <c r="A19" t="str">
        <f t="shared" si="0"/>
        <v>201215</v>
      </c>
      <c r="B19" s="55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5" t="str">
        <f t="shared" si="3"/>
        <v>Nisan</v>
      </c>
      <c r="R19">
        <v>15</v>
      </c>
      <c r="S19" s="55" t="str">
        <f t="shared" si="4"/>
        <v>Nisan</v>
      </c>
    </row>
    <row r="20" spans="1:19" x14ac:dyDescent="0.25">
      <c r="A20" t="str">
        <f t="shared" si="0"/>
        <v>201216</v>
      </c>
      <c r="B20" s="55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5" t="str">
        <f t="shared" si="3"/>
        <v>Nisan</v>
      </c>
      <c r="R20">
        <v>16</v>
      </c>
      <c r="S20" s="55" t="str">
        <f t="shared" si="4"/>
        <v>Nisan</v>
      </c>
    </row>
    <row r="21" spans="1:19" x14ac:dyDescent="0.25">
      <c r="A21" t="str">
        <f t="shared" si="0"/>
        <v>201217</v>
      </c>
      <c r="B21" s="55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5" t="str">
        <f t="shared" si="3"/>
        <v>Nisan</v>
      </c>
      <c r="R21">
        <v>17</v>
      </c>
      <c r="S21" s="55" t="str">
        <f t="shared" si="4"/>
        <v>Nisan</v>
      </c>
    </row>
    <row r="22" spans="1:19" x14ac:dyDescent="0.25">
      <c r="A22" t="str">
        <f t="shared" si="0"/>
        <v>201218</v>
      </c>
      <c r="B22" s="55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5" t="str">
        <f t="shared" si="3"/>
        <v>Nisan</v>
      </c>
      <c r="R22">
        <v>18</v>
      </c>
      <c r="S22" s="55" t="str">
        <f t="shared" si="4"/>
        <v>Mayıs</v>
      </c>
    </row>
    <row r="23" spans="1:19" x14ac:dyDescent="0.25">
      <c r="A23" t="str">
        <f t="shared" si="0"/>
        <v>201219</v>
      </c>
      <c r="B23" s="55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5" t="str">
        <f t="shared" si="3"/>
        <v>Mayıs</v>
      </c>
      <c r="R23">
        <v>19</v>
      </c>
      <c r="S23" s="55" t="str">
        <f t="shared" si="4"/>
        <v>Mayıs</v>
      </c>
    </row>
    <row r="24" spans="1:19" x14ac:dyDescent="0.25">
      <c r="A24" t="str">
        <f t="shared" si="0"/>
        <v>201220</v>
      </c>
      <c r="B24" s="55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5" t="str">
        <f t="shared" si="3"/>
        <v>Mayıs</v>
      </c>
      <c r="R24">
        <v>20</v>
      </c>
      <c r="S24" s="55" t="str">
        <f t="shared" si="4"/>
        <v>Mayıs</v>
      </c>
    </row>
    <row r="25" spans="1:19" x14ac:dyDescent="0.25">
      <c r="A25" t="str">
        <f t="shared" si="0"/>
        <v>201221</v>
      </c>
      <c r="B25" s="55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5" t="str">
        <f t="shared" si="3"/>
        <v>Mayıs</v>
      </c>
      <c r="R25">
        <v>21</v>
      </c>
      <c r="S25" s="55" t="str">
        <f t="shared" si="4"/>
        <v>Mayıs</v>
      </c>
    </row>
    <row r="26" spans="1:19" x14ac:dyDescent="0.25">
      <c r="A26" t="str">
        <f t="shared" si="0"/>
        <v>201222</v>
      </c>
      <c r="B26" s="55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5" t="str">
        <f t="shared" si="3"/>
        <v>Mayıs</v>
      </c>
      <c r="R26">
        <v>22</v>
      </c>
      <c r="S26" s="55" t="str">
        <f t="shared" si="4"/>
        <v>Haziran</v>
      </c>
    </row>
    <row r="27" spans="1:19" x14ac:dyDescent="0.25">
      <c r="A27" t="str">
        <f t="shared" si="0"/>
        <v>201223</v>
      </c>
      <c r="B27" s="55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5" t="str">
        <f t="shared" si="3"/>
        <v>Haziran</v>
      </c>
      <c r="R27">
        <v>23</v>
      </c>
      <c r="S27" s="55" t="str">
        <f t="shared" si="4"/>
        <v>Haziran</v>
      </c>
    </row>
    <row r="28" spans="1:19" x14ac:dyDescent="0.25">
      <c r="A28" t="str">
        <f t="shared" si="0"/>
        <v>201224</v>
      </c>
      <c r="B28" s="55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5" t="str">
        <f t="shared" si="3"/>
        <v>Haziran</v>
      </c>
      <c r="R28">
        <v>24</v>
      </c>
      <c r="S28" s="55" t="str">
        <f t="shared" si="4"/>
        <v>Haziran</v>
      </c>
    </row>
    <row r="29" spans="1:19" x14ac:dyDescent="0.25">
      <c r="A29" t="str">
        <f t="shared" si="0"/>
        <v>201225</v>
      </c>
      <c r="B29" s="55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5" t="str">
        <f t="shared" si="3"/>
        <v>Haziran</v>
      </c>
      <c r="R29">
        <v>25</v>
      </c>
      <c r="S29" s="55" t="str">
        <f t="shared" si="4"/>
        <v>Haziran</v>
      </c>
    </row>
    <row r="30" spans="1:19" x14ac:dyDescent="0.25">
      <c r="A30" t="str">
        <f t="shared" si="0"/>
        <v>201226</v>
      </c>
      <c r="B30" s="55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5" t="str">
        <f t="shared" si="3"/>
        <v>Haziran</v>
      </c>
      <c r="R30">
        <v>26</v>
      </c>
      <c r="S30" s="55" t="str">
        <f t="shared" si="4"/>
        <v>Haziran</v>
      </c>
    </row>
    <row r="31" spans="1:19" x14ac:dyDescent="0.25">
      <c r="A31" t="str">
        <f t="shared" si="0"/>
        <v>201227</v>
      </c>
      <c r="B31" s="55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5" t="str">
        <f t="shared" si="3"/>
        <v>Temmuz</v>
      </c>
      <c r="R31">
        <v>27</v>
      </c>
      <c r="S31" s="55" t="str">
        <f t="shared" si="4"/>
        <v>Temmuz</v>
      </c>
    </row>
    <row r="32" spans="1:19" x14ac:dyDescent="0.25">
      <c r="A32" t="str">
        <f t="shared" si="0"/>
        <v>201228</v>
      </c>
      <c r="B32" s="55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5" t="str">
        <f t="shared" si="3"/>
        <v>Temmuz</v>
      </c>
      <c r="R32">
        <v>28</v>
      </c>
      <c r="S32" s="55" t="str">
        <f t="shared" si="4"/>
        <v>Temmuz</v>
      </c>
    </row>
    <row r="33" spans="1:19" x14ac:dyDescent="0.25">
      <c r="A33" t="str">
        <f t="shared" si="0"/>
        <v>201229</v>
      </c>
      <c r="B33" s="55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5" t="str">
        <f t="shared" si="3"/>
        <v>Temmuz</v>
      </c>
      <c r="R33">
        <v>29</v>
      </c>
      <c r="S33" s="55" t="str">
        <f t="shared" si="4"/>
        <v>Temmuz</v>
      </c>
    </row>
    <row r="34" spans="1:19" x14ac:dyDescent="0.25">
      <c r="A34" t="str">
        <f t="shared" si="0"/>
        <v>201230</v>
      </c>
      <c r="B34" s="55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5" t="str">
        <f t="shared" si="3"/>
        <v>Temmuz</v>
      </c>
      <c r="R34">
        <v>30</v>
      </c>
      <c r="S34" s="55" t="str">
        <f t="shared" si="4"/>
        <v>Temmuz</v>
      </c>
    </row>
    <row r="35" spans="1:19" x14ac:dyDescent="0.25">
      <c r="A35" t="str">
        <f t="shared" si="0"/>
        <v>201231</v>
      </c>
      <c r="B35" s="55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5" t="str">
        <f t="shared" si="3"/>
        <v>Temmuz</v>
      </c>
      <c r="R35">
        <v>31</v>
      </c>
      <c r="S35" s="55" t="str">
        <f t="shared" si="4"/>
        <v>Ağustos</v>
      </c>
    </row>
    <row r="36" spans="1:19" x14ac:dyDescent="0.25">
      <c r="A36" t="str">
        <f t="shared" si="0"/>
        <v>201232</v>
      </c>
      <c r="B36" s="55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5" t="str">
        <f t="shared" si="3"/>
        <v>Ağustos</v>
      </c>
      <c r="R36">
        <v>32</v>
      </c>
      <c r="S36" s="55" t="str">
        <f t="shared" si="4"/>
        <v>Ağustos</v>
      </c>
    </row>
    <row r="37" spans="1:19" x14ac:dyDescent="0.25">
      <c r="A37" t="str">
        <f t="shared" si="0"/>
        <v>201233</v>
      </c>
      <c r="B37" s="55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5" t="str">
        <f t="shared" si="3"/>
        <v>Ağustos</v>
      </c>
      <c r="R37">
        <v>33</v>
      </c>
      <c r="S37" s="55" t="str">
        <f t="shared" si="4"/>
        <v>Ağustos</v>
      </c>
    </row>
    <row r="38" spans="1:19" x14ac:dyDescent="0.25">
      <c r="A38" t="str">
        <f t="shared" si="0"/>
        <v>201234</v>
      </c>
      <c r="B38" s="55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5" t="str">
        <f t="shared" si="3"/>
        <v>Ağustos</v>
      </c>
      <c r="R38">
        <v>34</v>
      </c>
      <c r="S38" s="55" t="str">
        <f t="shared" si="4"/>
        <v>Ağustos</v>
      </c>
    </row>
    <row r="39" spans="1:19" x14ac:dyDescent="0.25">
      <c r="A39" t="str">
        <f t="shared" si="0"/>
        <v>201235</v>
      </c>
      <c r="B39" s="55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5" t="str">
        <f t="shared" si="3"/>
        <v>Ağustos</v>
      </c>
      <c r="R39">
        <v>35</v>
      </c>
      <c r="S39" s="55" t="str">
        <f t="shared" si="4"/>
        <v>Eylül</v>
      </c>
    </row>
    <row r="40" spans="1:19" x14ac:dyDescent="0.25">
      <c r="A40" t="str">
        <f t="shared" si="0"/>
        <v>201236</v>
      </c>
      <c r="B40" s="55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5" t="str">
        <f t="shared" si="3"/>
        <v>Eylül</v>
      </c>
      <c r="R40">
        <v>36</v>
      </c>
      <c r="S40" s="55" t="str">
        <f t="shared" si="4"/>
        <v>Eylül</v>
      </c>
    </row>
    <row r="41" spans="1:19" x14ac:dyDescent="0.25">
      <c r="A41" t="str">
        <f t="shared" si="0"/>
        <v>201237</v>
      </c>
      <c r="B41" s="55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5" t="str">
        <f t="shared" si="3"/>
        <v>Eylül</v>
      </c>
      <c r="R41">
        <v>37</v>
      </c>
      <c r="S41" s="55" t="str">
        <f t="shared" si="4"/>
        <v>Eylül</v>
      </c>
    </row>
    <row r="42" spans="1:19" x14ac:dyDescent="0.25">
      <c r="A42" t="str">
        <f t="shared" si="0"/>
        <v>201238</v>
      </c>
      <c r="B42" s="55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5" t="str">
        <f t="shared" si="3"/>
        <v>Eylül</v>
      </c>
      <c r="R42">
        <v>38</v>
      </c>
      <c r="S42" s="55" t="str">
        <f t="shared" si="4"/>
        <v>Eylül</v>
      </c>
    </row>
    <row r="43" spans="1:19" x14ac:dyDescent="0.25">
      <c r="A43" t="str">
        <f t="shared" si="0"/>
        <v>201239</v>
      </c>
      <c r="B43" s="55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5" t="str">
        <f t="shared" si="3"/>
        <v>Eylül</v>
      </c>
      <c r="R43">
        <v>39</v>
      </c>
      <c r="S43" s="55" t="str">
        <f t="shared" si="4"/>
        <v>Eylül</v>
      </c>
    </row>
    <row r="44" spans="1:19" x14ac:dyDescent="0.25">
      <c r="A44" t="str">
        <f t="shared" si="0"/>
        <v>201240</v>
      </c>
      <c r="B44" s="55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5" t="str">
        <f t="shared" si="3"/>
        <v>Ekim</v>
      </c>
      <c r="R44">
        <v>40</v>
      </c>
      <c r="S44" s="55" t="str">
        <f t="shared" si="4"/>
        <v>Ekim</v>
      </c>
    </row>
    <row r="45" spans="1:19" x14ac:dyDescent="0.25">
      <c r="A45" t="str">
        <f t="shared" si="0"/>
        <v>201241</v>
      </c>
      <c r="B45" s="55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5" t="str">
        <f t="shared" si="3"/>
        <v>Ekim</v>
      </c>
      <c r="R45">
        <v>41</v>
      </c>
      <c r="S45" s="55" t="str">
        <f t="shared" si="4"/>
        <v>Ekim</v>
      </c>
    </row>
    <row r="46" spans="1:19" x14ac:dyDescent="0.25">
      <c r="A46" t="str">
        <f t="shared" si="0"/>
        <v>201242</v>
      </c>
      <c r="B46" s="55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5" t="str">
        <f t="shared" si="3"/>
        <v>Ekim</v>
      </c>
      <c r="R46">
        <v>42</v>
      </c>
      <c r="S46" s="55" t="str">
        <f t="shared" si="4"/>
        <v>Ekim</v>
      </c>
    </row>
    <row r="47" spans="1:19" x14ac:dyDescent="0.25">
      <c r="A47" t="str">
        <f t="shared" si="0"/>
        <v>201243</v>
      </c>
      <c r="B47" s="55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5" t="str">
        <f t="shared" si="3"/>
        <v>Ekim</v>
      </c>
      <c r="R47">
        <v>43</v>
      </c>
      <c r="S47" s="55" t="str">
        <f t="shared" si="4"/>
        <v>Ekim</v>
      </c>
    </row>
    <row r="48" spans="1:19" x14ac:dyDescent="0.25">
      <c r="A48" t="str">
        <f t="shared" si="0"/>
        <v>201244</v>
      </c>
      <c r="B48" s="55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5" t="str">
        <f t="shared" si="3"/>
        <v>Ekim</v>
      </c>
      <c r="R48">
        <v>44</v>
      </c>
      <c r="S48" s="55" t="str">
        <f t="shared" si="4"/>
        <v>Kasım</v>
      </c>
    </row>
    <row r="49" spans="1:19" x14ac:dyDescent="0.25">
      <c r="A49" t="str">
        <f t="shared" si="0"/>
        <v>201245</v>
      </c>
      <c r="B49" s="55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5" t="str">
        <f t="shared" si="3"/>
        <v>Kasım</v>
      </c>
      <c r="R49">
        <v>45</v>
      </c>
      <c r="S49" s="55" t="str">
        <f t="shared" si="4"/>
        <v>Kasım</v>
      </c>
    </row>
    <row r="50" spans="1:19" x14ac:dyDescent="0.25">
      <c r="A50" t="str">
        <f t="shared" si="0"/>
        <v>201246</v>
      </c>
      <c r="B50" s="55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5" t="str">
        <f t="shared" si="3"/>
        <v>Kasım</v>
      </c>
      <c r="R50">
        <v>46</v>
      </c>
      <c r="S50" s="55" t="str">
        <f t="shared" si="4"/>
        <v>Kasım</v>
      </c>
    </row>
    <row r="51" spans="1:19" x14ac:dyDescent="0.25">
      <c r="A51" t="str">
        <f t="shared" si="0"/>
        <v>201247</v>
      </c>
      <c r="B51" s="55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5" t="str">
        <f t="shared" si="3"/>
        <v>Kasım</v>
      </c>
      <c r="R51">
        <v>47</v>
      </c>
      <c r="S51" s="55" t="str">
        <f t="shared" si="4"/>
        <v>Kasım</v>
      </c>
    </row>
    <row r="52" spans="1:19" x14ac:dyDescent="0.25">
      <c r="A52" t="str">
        <f t="shared" si="0"/>
        <v>201248</v>
      </c>
      <c r="B52" s="55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5" t="str">
        <f t="shared" si="3"/>
        <v>Kasım</v>
      </c>
      <c r="R52">
        <v>48</v>
      </c>
      <c r="S52" s="55" t="str">
        <f t="shared" si="4"/>
        <v>Aralık</v>
      </c>
    </row>
    <row r="53" spans="1:19" x14ac:dyDescent="0.25">
      <c r="A53" t="str">
        <f t="shared" si="0"/>
        <v>201249</v>
      </c>
      <c r="B53" s="55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5" t="str">
        <f t="shared" si="3"/>
        <v>Aralık</v>
      </c>
      <c r="R53">
        <v>49</v>
      </c>
      <c r="S53" s="55" t="str">
        <f t="shared" si="4"/>
        <v>Aralık</v>
      </c>
    </row>
    <row r="54" spans="1:19" x14ac:dyDescent="0.25">
      <c r="A54" t="str">
        <f t="shared" si="0"/>
        <v>201250</v>
      </c>
      <c r="B54" s="55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5" t="str">
        <f t="shared" si="3"/>
        <v>Aralık</v>
      </c>
      <c r="R54">
        <v>50</v>
      </c>
      <c r="S54" s="55" t="str">
        <f t="shared" si="4"/>
        <v>Aralık</v>
      </c>
    </row>
    <row r="55" spans="1:19" x14ac:dyDescent="0.25">
      <c r="A55" t="str">
        <f t="shared" si="0"/>
        <v>201251</v>
      </c>
      <c r="B55" s="55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5" t="str">
        <f t="shared" si="3"/>
        <v>Aralık</v>
      </c>
      <c r="R55">
        <v>51</v>
      </c>
      <c r="S55" s="55" t="str">
        <f t="shared" si="4"/>
        <v>Aralık</v>
      </c>
    </row>
    <row r="56" spans="1:19" x14ac:dyDescent="0.25">
      <c r="A56" t="str">
        <f t="shared" si="0"/>
        <v>201252</v>
      </c>
      <c r="B56" s="55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5" t="str">
        <f t="shared" si="3"/>
        <v>Aralık</v>
      </c>
      <c r="R56">
        <v>52</v>
      </c>
      <c r="S56" s="55" t="str">
        <f t="shared" si="4"/>
        <v>Aralık</v>
      </c>
    </row>
    <row r="57" spans="1:19" x14ac:dyDescent="0.25">
      <c r="A57" t="str">
        <f t="shared" si="0"/>
        <v>201253</v>
      </c>
      <c r="B57" s="55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5" t="str">
        <f t="shared" si="3"/>
        <v>Aralık</v>
      </c>
    </row>
    <row r="58" spans="1:19" x14ac:dyDescent="0.25">
      <c r="A58" t="str">
        <f t="shared" si="0"/>
        <v>20131</v>
      </c>
      <c r="B58" s="55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5" t="str">
        <f t="shared" si="3"/>
        <v>Ocak</v>
      </c>
    </row>
    <row r="59" spans="1:19" x14ac:dyDescent="0.25">
      <c r="A59" t="str">
        <f t="shared" si="0"/>
        <v>20132</v>
      </c>
      <c r="B59" s="55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5" t="str">
        <f t="shared" si="3"/>
        <v>Ocak</v>
      </c>
    </row>
    <row r="60" spans="1:19" x14ac:dyDescent="0.25">
      <c r="A60" t="str">
        <f t="shared" si="0"/>
        <v>20133</v>
      </c>
      <c r="B60" s="55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5" t="str">
        <f t="shared" si="3"/>
        <v>Ocak</v>
      </c>
    </row>
    <row r="61" spans="1:19" x14ac:dyDescent="0.25">
      <c r="A61" t="str">
        <f t="shared" si="0"/>
        <v>20134</v>
      </c>
      <c r="B61" s="55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5" t="str">
        <f t="shared" si="3"/>
        <v>Ocak</v>
      </c>
    </row>
    <row r="62" spans="1:19" x14ac:dyDescent="0.25">
      <c r="A62" t="str">
        <f t="shared" si="0"/>
        <v>20135</v>
      </c>
      <c r="B62" s="55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5" t="str">
        <f t="shared" si="3"/>
        <v>Şubat</v>
      </c>
    </row>
    <row r="63" spans="1:19" x14ac:dyDescent="0.25">
      <c r="A63" t="str">
        <f t="shared" si="0"/>
        <v>20136</v>
      </c>
      <c r="B63" s="55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5" t="str">
        <f t="shared" si="3"/>
        <v>Şubat</v>
      </c>
    </row>
    <row r="64" spans="1:19" x14ac:dyDescent="0.25">
      <c r="A64" t="str">
        <f t="shared" si="0"/>
        <v>20137</v>
      </c>
      <c r="B64" s="55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5" t="str">
        <f t="shared" si="3"/>
        <v>Şubat</v>
      </c>
    </row>
    <row r="65" spans="1:12" x14ac:dyDescent="0.25">
      <c r="A65" t="str">
        <f t="shared" si="0"/>
        <v>20138</v>
      </c>
      <c r="B65" s="55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5" t="str">
        <f t="shared" si="3"/>
        <v>Şubat</v>
      </c>
    </row>
    <row r="66" spans="1:12" x14ac:dyDescent="0.25">
      <c r="A66" t="str">
        <f t="shared" si="0"/>
        <v>20139</v>
      </c>
      <c r="B66" s="55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5" t="str">
        <f t="shared" si="3"/>
        <v>Mart</v>
      </c>
    </row>
    <row r="67" spans="1:12" x14ac:dyDescent="0.25">
      <c r="A67" t="str">
        <f t="shared" si="0"/>
        <v>201310</v>
      </c>
      <c r="B67" s="55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5" t="str">
        <f t="shared" si="3"/>
        <v>Mart</v>
      </c>
    </row>
    <row r="68" spans="1:12" x14ac:dyDescent="0.25">
      <c r="A68" t="str">
        <f t="shared" si="0"/>
        <v>201311</v>
      </c>
      <c r="B68" s="55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5" t="str">
        <f t="shared" si="3"/>
        <v>Mart</v>
      </c>
    </row>
    <row r="69" spans="1:12" x14ac:dyDescent="0.25">
      <c r="A69" t="str">
        <f t="shared" ref="A69:A132" si="5">+E69&amp;G69</f>
        <v>201312</v>
      </c>
      <c r="B69" s="55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5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5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5" t="str">
        <f t="shared" si="8"/>
        <v>Nisan</v>
      </c>
    </row>
    <row r="71" spans="1:12" x14ac:dyDescent="0.25">
      <c r="A71" t="str">
        <f t="shared" si="5"/>
        <v>201314</v>
      </c>
      <c r="B71" s="55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5" t="str">
        <f t="shared" si="8"/>
        <v>Nisan</v>
      </c>
    </row>
    <row r="72" spans="1:12" x14ac:dyDescent="0.25">
      <c r="A72" t="str">
        <f t="shared" si="5"/>
        <v>201315</v>
      </c>
      <c r="B72" s="55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5" t="str">
        <f t="shared" si="8"/>
        <v>Nisan</v>
      </c>
    </row>
    <row r="73" spans="1:12" x14ac:dyDescent="0.25">
      <c r="A73" t="str">
        <f t="shared" si="5"/>
        <v>201316</v>
      </c>
      <c r="B73" s="55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5" t="str">
        <f t="shared" si="8"/>
        <v>Nisan</v>
      </c>
    </row>
    <row r="74" spans="1:12" x14ac:dyDescent="0.25">
      <c r="A74" t="str">
        <f t="shared" si="5"/>
        <v>201317</v>
      </c>
      <c r="B74" s="55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5" t="str">
        <f t="shared" si="8"/>
        <v>Nisan</v>
      </c>
    </row>
    <row r="75" spans="1:12" x14ac:dyDescent="0.25">
      <c r="A75" t="str">
        <f t="shared" si="5"/>
        <v>201318</v>
      </c>
      <c r="B75" s="55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5" t="str">
        <f t="shared" si="8"/>
        <v>Mayıs</v>
      </c>
    </row>
    <row r="76" spans="1:12" x14ac:dyDescent="0.25">
      <c r="A76" t="str">
        <f t="shared" si="5"/>
        <v>201319</v>
      </c>
      <c r="B76" s="55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5" t="str">
        <f t="shared" si="8"/>
        <v>Mayıs</v>
      </c>
    </row>
    <row r="77" spans="1:12" x14ac:dyDescent="0.25">
      <c r="A77" t="str">
        <f t="shared" si="5"/>
        <v>201320</v>
      </c>
      <c r="B77" s="55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5" t="str">
        <f t="shared" si="8"/>
        <v>Mayıs</v>
      </c>
    </row>
    <row r="78" spans="1:12" x14ac:dyDescent="0.25">
      <c r="A78" t="str">
        <f t="shared" si="5"/>
        <v>201321</v>
      </c>
      <c r="B78" s="55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5" t="str">
        <f t="shared" si="8"/>
        <v>Mayıs</v>
      </c>
    </row>
    <row r="79" spans="1:12" x14ac:dyDescent="0.25">
      <c r="A79" t="str">
        <f t="shared" si="5"/>
        <v>201322</v>
      </c>
      <c r="B79" s="55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5" t="str">
        <f t="shared" si="8"/>
        <v>Haziran</v>
      </c>
    </row>
    <row r="80" spans="1:12" x14ac:dyDescent="0.25">
      <c r="A80" t="str">
        <f t="shared" si="5"/>
        <v>201323</v>
      </c>
      <c r="B80" s="55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5" t="str">
        <f t="shared" si="8"/>
        <v>Haziran</v>
      </c>
    </row>
    <row r="81" spans="1:12" x14ac:dyDescent="0.25">
      <c r="A81" t="str">
        <f t="shared" si="5"/>
        <v>201324</v>
      </c>
      <c r="B81" s="55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5" t="str">
        <f t="shared" si="8"/>
        <v>Haziran</v>
      </c>
    </row>
    <row r="82" spans="1:12" x14ac:dyDescent="0.25">
      <c r="A82" t="str">
        <f t="shared" si="5"/>
        <v>201325</v>
      </c>
      <c r="B82" s="55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5" t="str">
        <f t="shared" si="8"/>
        <v>Haziran</v>
      </c>
    </row>
    <row r="83" spans="1:12" x14ac:dyDescent="0.25">
      <c r="A83" t="str">
        <f t="shared" si="5"/>
        <v>201326</v>
      </c>
      <c r="B83" s="55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5" t="str">
        <f t="shared" si="8"/>
        <v>Temmuz</v>
      </c>
    </row>
    <row r="84" spans="1:12" x14ac:dyDescent="0.25">
      <c r="A84" t="str">
        <f t="shared" si="5"/>
        <v>201327</v>
      </c>
      <c r="B84" s="55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5" t="str">
        <f t="shared" si="8"/>
        <v>Temmuz</v>
      </c>
    </row>
    <row r="85" spans="1:12" x14ac:dyDescent="0.25">
      <c r="A85" t="str">
        <f t="shared" si="5"/>
        <v>201328</v>
      </c>
      <c r="B85" s="55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5" t="str">
        <f t="shared" si="8"/>
        <v>Temmuz</v>
      </c>
    </row>
    <row r="86" spans="1:12" x14ac:dyDescent="0.25">
      <c r="A86" t="str">
        <f t="shared" si="5"/>
        <v>201329</v>
      </c>
      <c r="B86" s="55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5" t="str">
        <f t="shared" si="8"/>
        <v>Temmuz</v>
      </c>
    </row>
    <row r="87" spans="1:12" x14ac:dyDescent="0.25">
      <c r="A87" t="str">
        <f t="shared" si="5"/>
        <v>201330</v>
      </c>
      <c r="B87" s="55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5" t="str">
        <f t="shared" si="8"/>
        <v>Temmuz</v>
      </c>
    </row>
    <row r="88" spans="1:12" x14ac:dyDescent="0.25">
      <c r="A88" t="str">
        <f t="shared" si="5"/>
        <v>201331</v>
      </c>
      <c r="B88" s="55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5" t="str">
        <f t="shared" si="8"/>
        <v>Ağustos</v>
      </c>
    </row>
    <row r="89" spans="1:12" x14ac:dyDescent="0.25">
      <c r="A89" t="str">
        <f t="shared" si="5"/>
        <v>201332</v>
      </c>
      <c r="B89" s="55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5" t="str">
        <f t="shared" si="8"/>
        <v>Ağustos</v>
      </c>
    </row>
    <row r="90" spans="1:12" x14ac:dyDescent="0.25">
      <c r="A90" t="str">
        <f t="shared" si="5"/>
        <v>201333</v>
      </c>
      <c r="B90" s="55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5" t="str">
        <f t="shared" si="8"/>
        <v>Ağustos</v>
      </c>
    </row>
    <row r="91" spans="1:12" x14ac:dyDescent="0.25">
      <c r="A91" t="str">
        <f t="shared" si="5"/>
        <v>201334</v>
      </c>
      <c r="B91" s="55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5" t="str">
        <f t="shared" si="8"/>
        <v>Ağustos</v>
      </c>
    </row>
    <row r="92" spans="1:12" x14ac:dyDescent="0.25">
      <c r="A92" t="str">
        <f t="shared" si="5"/>
        <v>201335</v>
      </c>
      <c r="B92" s="55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5" t="str">
        <f t="shared" si="8"/>
        <v>Eylül</v>
      </c>
    </row>
    <row r="93" spans="1:12" x14ac:dyDescent="0.25">
      <c r="A93" t="str">
        <f t="shared" si="5"/>
        <v>201336</v>
      </c>
      <c r="B93" s="55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5" t="str">
        <f t="shared" si="8"/>
        <v>Eylül</v>
      </c>
    </row>
    <row r="94" spans="1:12" x14ac:dyDescent="0.25">
      <c r="A94" t="str">
        <f t="shared" si="5"/>
        <v>201337</v>
      </c>
      <c r="B94" s="55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5" t="str">
        <f t="shared" si="8"/>
        <v>Eylül</v>
      </c>
    </row>
    <row r="95" spans="1:12" x14ac:dyDescent="0.25">
      <c r="A95" t="str">
        <f t="shared" si="5"/>
        <v>201338</v>
      </c>
      <c r="B95" s="55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5" t="str">
        <f t="shared" si="8"/>
        <v>Eylül</v>
      </c>
    </row>
    <row r="96" spans="1:12" x14ac:dyDescent="0.25">
      <c r="A96" t="str">
        <f t="shared" si="5"/>
        <v>201339</v>
      </c>
      <c r="B96" s="55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5" t="str">
        <f t="shared" si="8"/>
        <v>Eylül</v>
      </c>
    </row>
    <row r="97" spans="1:12" x14ac:dyDescent="0.25">
      <c r="A97" t="str">
        <f t="shared" si="5"/>
        <v>201340</v>
      </c>
      <c r="B97" s="55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5" t="str">
        <f t="shared" si="8"/>
        <v>Ekim</v>
      </c>
    </row>
    <row r="98" spans="1:12" x14ac:dyDescent="0.25">
      <c r="A98" t="str">
        <f t="shared" si="5"/>
        <v>201341</v>
      </c>
      <c r="B98" s="55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5" t="str">
        <f t="shared" si="8"/>
        <v>Ekim</v>
      </c>
    </row>
    <row r="99" spans="1:12" x14ac:dyDescent="0.25">
      <c r="A99" t="str">
        <f t="shared" si="5"/>
        <v>201342</v>
      </c>
      <c r="B99" s="55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5" t="str">
        <f t="shared" si="8"/>
        <v>Ekim</v>
      </c>
    </row>
    <row r="100" spans="1:12" x14ac:dyDescent="0.25">
      <c r="A100" t="str">
        <f t="shared" si="5"/>
        <v>201343</v>
      </c>
      <c r="B100" s="55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5" t="str">
        <f t="shared" si="8"/>
        <v>Ekim</v>
      </c>
    </row>
    <row r="101" spans="1:12" x14ac:dyDescent="0.25">
      <c r="A101" t="str">
        <f t="shared" si="5"/>
        <v>201344</v>
      </c>
      <c r="B101" s="55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5" t="str">
        <f t="shared" si="8"/>
        <v>Kasım</v>
      </c>
    </row>
    <row r="102" spans="1:12" x14ac:dyDescent="0.25">
      <c r="A102" t="str">
        <f t="shared" si="5"/>
        <v>201345</v>
      </c>
      <c r="B102" s="55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5" t="str">
        <f t="shared" si="8"/>
        <v>Kasım</v>
      </c>
    </row>
    <row r="103" spans="1:12" x14ac:dyDescent="0.25">
      <c r="A103" t="str">
        <f t="shared" si="5"/>
        <v>201346</v>
      </c>
      <c r="B103" s="55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5" t="str">
        <f t="shared" si="8"/>
        <v>Kasım</v>
      </c>
    </row>
    <row r="104" spans="1:12" x14ac:dyDescent="0.25">
      <c r="A104" t="str">
        <f t="shared" si="5"/>
        <v>201347</v>
      </c>
      <c r="B104" s="55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5" t="str">
        <f t="shared" si="8"/>
        <v>Kasım</v>
      </c>
    </row>
    <row r="105" spans="1:12" x14ac:dyDescent="0.25">
      <c r="A105" t="str">
        <f t="shared" si="5"/>
        <v>201348</v>
      </c>
      <c r="B105" s="55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5" t="str">
        <f t="shared" si="8"/>
        <v>Aralık</v>
      </c>
    </row>
    <row r="106" spans="1:12" x14ac:dyDescent="0.25">
      <c r="A106" t="str">
        <f t="shared" si="5"/>
        <v>201349</v>
      </c>
      <c r="B106" s="55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5" t="str">
        <f t="shared" si="8"/>
        <v>Aralık</v>
      </c>
    </row>
    <row r="107" spans="1:12" x14ac:dyDescent="0.25">
      <c r="A107" t="str">
        <f t="shared" si="5"/>
        <v>201350</v>
      </c>
      <c r="B107" s="55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5" t="str">
        <f t="shared" si="8"/>
        <v>Aralık</v>
      </c>
    </row>
    <row r="108" spans="1:12" x14ac:dyDescent="0.25">
      <c r="A108" t="str">
        <f t="shared" si="5"/>
        <v>201351</v>
      </c>
      <c r="B108" s="55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5" t="str">
        <f t="shared" si="8"/>
        <v>Aralık</v>
      </c>
    </row>
    <row r="109" spans="1:12" x14ac:dyDescent="0.25">
      <c r="A109" t="str">
        <f t="shared" si="5"/>
        <v>201352</v>
      </c>
      <c r="B109" s="55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5" t="str">
        <f t="shared" si="8"/>
        <v>Aralık</v>
      </c>
    </row>
    <row r="110" spans="1:12" x14ac:dyDescent="0.25">
      <c r="A110" t="str">
        <f t="shared" si="5"/>
        <v>20141</v>
      </c>
      <c r="B110" s="55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5" t="str">
        <f t="shared" si="8"/>
        <v>Ocak</v>
      </c>
    </row>
    <row r="111" spans="1:12" x14ac:dyDescent="0.25">
      <c r="A111" t="str">
        <f t="shared" si="5"/>
        <v>20142</v>
      </c>
      <c r="B111" s="55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5" t="str">
        <f t="shared" si="8"/>
        <v>Ocak</v>
      </c>
    </row>
    <row r="112" spans="1:12" x14ac:dyDescent="0.25">
      <c r="A112" t="str">
        <f t="shared" si="5"/>
        <v>20143</v>
      </c>
      <c r="B112" s="55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5" t="str">
        <f t="shared" si="8"/>
        <v>Ocak</v>
      </c>
    </row>
    <row r="113" spans="1:12" x14ac:dyDescent="0.25">
      <c r="A113" t="str">
        <f t="shared" si="5"/>
        <v>20144</v>
      </c>
      <c r="B113" s="55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5" t="str">
        <f t="shared" si="8"/>
        <v>Ocak</v>
      </c>
    </row>
    <row r="114" spans="1:12" x14ac:dyDescent="0.25">
      <c r="A114" t="str">
        <f t="shared" si="5"/>
        <v>20145</v>
      </c>
      <c r="B114" s="55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5" t="str">
        <f t="shared" si="8"/>
        <v>Şubat</v>
      </c>
    </row>
    <row r="115" spans="1:12" x14ac:dyDescent="0.25">
      <c r="A115" t="str">
        <f t="shared" si="5"/>
        <v>20146</v>
      </c>
      <c r="B115" s="55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5" t="str">
        <f t="shared" si="8"/>
        <v>Şubat</v>
      </c>
    </row>
    <row r="116" spans="1:12" x14ac:dyDescent="0.25">
      <c r="A116" t="str">
        <f t="shared" si="5"/>
        <v>20147</v>
      </c>
      <c r="B116" s="55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5" t="str">
        <f t="shared" si="8"/>
        <v>Şubat</v>
      </c>
    </row>
    <row r="117" spans="1:12" x14ac:dyDescent="0.25">
      <c r="A117" t="str">
        <f t="shared" si="5"/>
        <v>20148</v>
      </c>
      <c r="B117" s="55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5" t="str">
        <f t="shared" si="8"/>
        <v>Şubat</v>
      </c>
    </row>
    <row r="118" spans="1:12" x14ac:dyDescent="0.25">
      <c r="A118" t="str">
        <f t="shared" si="5"/>
        <v>20149</v>
      </c>
      <c r="B118" s="55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5" t="str">
        <f t="shared" si="8"/>
        <v>Mart</v>
      </c>
    </row>
    <row r="119" spans="1:12" x14ac:dyDescent="0.25">
      <c r="A119" t="str">
        <f t="shared" si="5"/>
        <v>201410</v>
      </c>
      <c r="B119" s="55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5" t="str">
        <f t="shared" si="8"/>
        <v>Mart</v>
      </c>
    </row>
    <row r="120" spans="1:12" x14ac:dyDescent="0.25">
      <c r="A120" t="str">
        <f t="shared" si="5"/>
        <v>201411</v>
      </c>
      <c r="B120" s="55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5" t="str">
        <f t="shared" si="8"/>
        <v>Mart</v>
      </c>
    </row>
    <row r="121" spans="1:12" x14ac:dyDescent="0.25">
      <c r="A121" t="str">
        <f t="shared" si="5"/>
        <v>201412</v>
      </c>
      <c r="B121" s="55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5" t="str">
        <f t="shared" si="8"/>
        <v>Mart</v>
      </c>
    </row>
    <row r="122" spans="1:12" x14ac:dyDescent="0.25">
      <c r="A122" t="str">
        <f t="shared" si="5"/>
        <v>201413</v>
      </c>
      <c r="B122" s="55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5" t="str">
        <f t="shared" si="8"/>
        <v>Mart</v>
      </c>
    </row>
    <row r="123" spans="1:12" x14ac:dyDescent="0.25">
      <c r="A123" t="str">
        <f t="shared" si="5"/>
        <v>201414</v>
      </c>
      <c r="B123" s="55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5" t="str">
        <f t="shared" si="8"/>
        <v>Nisan</v>
      </c>
    </row>
    <row r="124" spans="1:12" x14ac:dyDescent="0.25">
      <c r="A124" t="str">
        <f t="shared" si="5"/>
        <v>201415</v>
      </c>
      <c r="B124" s="55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5" t="str">
        <f t="shared" si="8"/>
        <v>Nisan</v>
      </c>
    </row>
    <row r="125" spans="1:12" x14ac:dyDescent="0.25">
      <c r="A125" t="str">
        <f t="shared" si="5"/>
        <v>201416</v>
      </c>
      <c r="B125" s="55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5" t="str">
        <f t="shared" si="8"/>
        <v>Nisan</v>
      </c>
    </row>
    <row r="126" spans="1:12" x14ac:dyDescent="0.25">
      <c r="A126" t="str">
        <f t="shared" si="5"/>
        <v>201417</v>
      </c>
      <c r="B126" s="55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5" t="str">
        <f t="shared" si="8"/>
        <v>Nisan</v>
      </c>
    </row>
    <row r="127" spans="1:12" x14ac:dyDescent="0.25">
      <c r="A127" t="str">
        <f t="shared" si="5"/>
        <v>201418</v>
      </c>
      <c r="B127" s="55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5" t="str">
        <f t="shared" si="8"/>
        <v>Mayıs</v>
      </c>
    </row>
    <row r="128" spans="1:12" x14ac:dyDescent="0.25">
      <c r="A128" t="str">
        <f t="shared" si="5"/>
        <v>201419</v>
      </c>
      <c r="B128" s="55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5" t="str">
        <f t="shared" si="8"/>
        <v>Mayıs</v>
      </c>
    </row>
    <row r="129" spans="1:12" x14ac:dyDescent="0.25">
      <c r="A129" t="str">
        <f t="shared" si="5"/>
        <v>201420</v>
      </c>
      <c r="B129" s="55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5" t="str">
        <f t="shared" si="8"/>
        <v>Mayıs</v>
      </c>
    </row>
    <row r="130" spans="1:12" x14ac:dyDescent="0.25">
      <c r="A130" t="str">
        <f t="shared" si="5"/>
        <v>201421</v>
      </c>
      <c r="B130" s="55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5" t="str">
        <f t="shared" si="8"/>
        <v>Mayıs</v>
      </c>
    </row>
    <row r="131" spans="1:12" x14ac:dyDescent="0.25">
      <c r="A131" t="str">
        <f t="shared" si="5"/>
        <v>201422</v>
      </c>
      <c r="B131" s="55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5" t="str">
        <f t="shared" si="8"/>
        <v>Haziran</v>
      </c>
    </row>
    <row r="132" spans="1:12" x14ac:dyDescent="0.25">
      <c r="A132" t="str">
        <f t="shared" si="5"/>
        <v>201423</v>
      </c>
      <c r="B132" s="55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5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5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5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5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5" t="str">
        <f t="shared" si="12"/>
        <v>Haziran</v>
      </c>
    </row>
    <row r="135" spans="1:12" x14ac:dyDescent="0.25">
      <c r="A135" t="str">
        <f t="shared" si="9"/>
        <v>201426</v>
      </c>
      <c r="B135" s="55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5" t="str">
        <f t="shared" si="12"/>
        <v>Haziran</v>
      </c>
    </row>
    <row r="136" spans="1:12" x14ac:dyDescent="0.25">
      <c r="A136" t="str">
        <f t="shared" si="9"/>
        <v>201427</v>
      </c>
      <c r="B136" s="55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5" t="str">
        <f t="shared" si="12"/>
        <v>Temmuz</v>
      </c>
    </row>
    <row r="137" spans="1:12" x14ac:dyDescent="0.25">
      <c r="A137" t="str">
        <f t="shared" si="9"/>
        <v>201428</v>
      </c>
      <c r="B137" s="55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5" t="str">
        <f t="shared" si="12"/>
        <v>Temmuz</v>
      </c>
    </row>
    <row r="138" spans="1:12" x14ac:dyDescent="0.25">
      <c r="A138" t="str">
        <f t="shared" si="9"/>
        <v>201429</v>
      </c>
      <c r="B138" s="55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5" t="str">
        <f t="shared" si="12"/>
        <v>Temmuz</v>
      </c>
    </row>
    <row r="139" spans="1:12" x14ac:dyDescent="0.25">
      <c r="A139" t="str">
        <f t="shared" si="9"/>
        <v>201430</v>
      </c>
      <c r="B139" s="55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5" t="str">
        <f t="shared" si="12"/>
        <v>Temmuz</v>
      </c>
    </row>
    <row r="140" spans="1:12" x14ac:dyDescent="0.25">
      <c r="A140" t="str">
        <f t="shared" si="9"/>
        <v>201431</v>
      </c>
      <c r="B140" s="55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5" t="str">
        <f t="shared" si="12"/>
        <v>Ağustos</v>
      </c>
    </row>
    <row r="141" spans="1:12" x14ac:dyDescent="0.25">
      <c r="A141" t="str">
        <f t="shared" si="9"/>
        <v>201432</v>
      </c>
      <c r="B141" s="55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5" t="str">
        <f t="shared" si="12"/>
        <v>Ağustos</v>
      </c>
    </row>
    <row r="142" spans="1:12" x14ac:dyDescent="0.25">
      <c r="A142" t="str">
        <f t="shared" si="9"/>
        <v>201433</v>
      </c>
      <c r="B142" s="55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5" t="str">
        <f t="shared" si="12"/>
        <v>Ağustos</v>
      </c>
    </row>
    <row r="143" spans="1:12" x14ac:dyDescent="0.25">
      <c r="A143" t="str">
        <f t="shared" si="9"/>
        <v>201434</v>
      </c>
      <c r="B143" s="55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5" t="str">
        <f t="shared" si="12"/>
        <v>Ağustos</v>
      </c>
    </row>
    <row r="144" spans="1:12" x14ac:dyDescent="0.25">
      <c r="A144" t="str">
        <f t="shared" si="9"/>
        <v>201435</v>
      </c>
      <c r="B144" s="55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5" t="str">
        <f t="shared" si="12"/>
        <v>Eylül</v>
      </c>
    </row>
    <row r="145" spans="1:12" x14ac:dyDescent="0.25">
      <c r="A145" t="str">
        <f t="shared" si="9"/>
        <v>201436</v>
      </c>
      <c r="B145" s="55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5" t="str">
        <f t="shared" si="12"/>
        <v>Eylül</v>
      </c>
    </row>
    <row r="146" spans="1:12" x14ac:dyDescent="0.25">
      <c r="A146" t="str">
        <f t="shared" si="9"/>
        <v>201437</v>
      </c>
      <c r="B146" s="55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5" t="str">
        <f t="shared" si="12"/>
        <v>Eylül</v>
      </c>
    </row>
    <row r="147" spans="1:12" x14ac:dyDescent="0.25">
      <c r="A147" t="str">
        <f t="shared" si="9"/>
        <v>201438</v>
      </c>
      <c r="B147" s="55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5" t="str">
        <f t="shared" si="12"/>
        <v>Eylül</v>
      </c>
    </row>
    <row r="148" spans="1:12" x14ac:dyDescent="0.25">
      <c r="A148" t="str">
        <f t="shared" si="9"/>
        <v>201439</v>
      </c>
      <c r="B148" s="55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5" t="str">
        <f t="shared" si="12"/>
        <v>Eylül</v>
      </c>
    </row>
    <row r="149" spans="1:12" x14ac:dyDescent="0.25">
      <c r="A149" t="str">
        <f t="shared" si="9"/>
        <v>201440</v>
      </c>
      <c r="B149" s="55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5" t="str">
        <f t="shared" si="12"/>
        <v>Ekim</v>
      </c>
    </row>
    <row r="150" spans="1:12" x14ac:dyDescent="0.25">
      <c r="A150" t="str">
        <f t="shared" si="9"/>
        <v>201441</v>
      </c>
      <c r="B150" s="55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5" t="str">
        <f t="shared" si="12"/>
        <v>Ekim</v>
      </c>
    </row>
    <row r="151" spans="1:12" x14ac:dyDescent="0.25">
      <c r="A151" t="str">
        <f t="shared" si="9"/>
        <v>201442</v>
      </c>
      <c r="B151" s="55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5" t="str">
        <f t="shared" si="12"/>
        <v>Ekim</v>
      </c>
    </row>
    <row r="152" spans="1:12" x14ac:dyDescent="0.25">
      <c r="A152" t="str">
        <f t="shared" si="9"/>
        <v>201443</v>
      </c>
      <c r="B152" s="55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5" t="str">
        <f t="shared" si="12"/>
        <v>Ekim</v>
      </c>
    </row>
    <row r="153" spans="1:12" x14ac:dyDescent="0.25">
      <c r="A153" t="str">
        <f t="shared" si="9"/>
        <v>201444</v>
      </c>
      <c r="B153" s="55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5" t="str">
        <f t="shared" si="12"/>
        <v>Kasım</v>
      </c>
    </row>
    <row r="154" spans="1:12" x14ac:dyDescent="0.25">
      <c r="A154" t="str">
        <f t="shared" si="9"/>
        <v>201445</v>
      </c>
      <c r="B154" s="55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5" t="str">
        <f t="shared" si="12"/>
        <v>Kasım</v>
      </c>
    </row>
    <row r="155" spans="1:12" x14ac:dyDescent="0.25">
      <c r="A155" t="str">
        <f t="shared" si="9"/>
        <v>201446</v>
      </c>
      <c r="B155" s="55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5" t="str">
        <f t="shared" si="12"/>
        <v>Kasım</v>
      </c>
    </row>
    <row r="156" spans="1:12" x14ac:dyDescent="0.25">
      <c r="A156" t="str">
        <f t="shared" si="9"/>
        <v>201447</v>
      </c>
      <c r="B156" s="55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5" t="str">
        <f t="shared" si="12"/>
        <v>Kasım</v>
      </c>
    </row>
    <row r="157" spans="1:12" x14ac:dyDescent="0.25">
      <c r="A157" t="str">
        <f t="shared" si="9"/>
        <v>201448</v>
      </c>
      <c r="B157" s="55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5" t="str">
        <f t="shared" si="12"/>
        <v>Aralık</v>
      </c>
    </row>
    <row r="158" spans="1:12" x14ac:dyDescent="0.25">
      <c r="A158" t="str">
        <f t="shared" si="9"/>
        <v>201449</v>
      </c>
      <c r="B158" s="55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5" t="str">
        <f t="shared" si="12"/>
        <v>Aralık</v>
      </c>
    </row>
    <row r="159" spans="1:12" x14ac:dyDescent="0.25">
      <c r="A159" t="str">
        <f t="shared" si="9"/>
        <v>201450</v>
      </c>
      <c r="B159" s="55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5" t="str">
        <f t="shared" si="12"/>
        <v>Aralık</v>
      </c>
    </row>
    <row r="160" spans="1:12" x14ac:dyDescent="0.25">
      <c r="A160" t="str">
        <f t="shared" si="9"/>
        <v>201451</v>
      </c>
      <c r="B160" s="55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5" t="str">
        <f t="shared" si="12"/>
        <v>Aralık</v>
      </c>
    </row>
    <row r="161" spans="1:12" x14ac:dyDescent="0.25">
      <c r="A161" t="str">
        <f t="shared" si="9"/>
        <v>201452</v>
      </c>
      <c r="B161" s="55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5" t="str">
        <f t="shared" si="12"/>
        <v>Aralık</v>
      </c>
    </row>
    <row r="162" spans="1:12" x14ac:dyDescent="0.25">
      <c r="A162" t="str">
        <f>+E162&amp;G162</f>
        <v>20151</v>
      </c>
      <c r="B162" s="55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5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5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5" t="str">
        <f t="shared" si="12"/>
        <v>Ocak</v>
      </c>
    </row>
    <row r="164" spans="1:12" x14ac:dyDescent="0.25">
      <c r="A164" t="str">
        <f t="shared" si="13"/>
        <v>20153</v>
      </c>
      <c r="B164" s="55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5" t="str">
        <f t="shared" si="12"/>
        <v>Ocak</v>
      </c>
    </row>
    <row r="165" spans="1:12" x14ac:dyDescent="0.25">
      <c r="A165" t="str">
        <f t="shared" si="13"/>
        <v>20154</v>
      </c>
      <c r="B165" s="55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5" t="str">
        <f t="shared" si="12"/>
        <v>Ocak</v>
      </c>
    </row>
    <row r="166" spans="1:12" x14ac:dyDescent="0.25">
      <c r="A166" t="str">
        <f t="shared" si="13"/>
        <v>20155</v>
      </c>
      <c r="B166" s="55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5" t="str">
        <f t="shared" si="12"/>
        <v>Şubat</v>
      </c>
    </row>
    <row r="167" spans="1:12" x14ac:dyDescent="0.25">
      <c r="A167" t="str">
        <f t="shared" si="13"/>
        <v>20156</v>
      </c>
      <c r="B167" s="55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5" t="str">
        <f t="shared" si="12"/>
        <v>Şubat</v>
      </c>
    </row>
    <row r="168" spans="1:12" x14ac:dyDescent="0.25">
      <c r="A168" t="str">
        <f t="shared" si="13"/>
        <v>20157</v>
      </c>
      <c r="B168" s="55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5" t="str">
        <f t="shared" si="12"/>
        <v>Şubat</v>
      </c>
    </row>
    <row r="169" spans="1:12" x14ac:dyDescent="0.25">
      <c r="A169" t="str">
        <f t="shared" si="13"/>
        <v>20158</v>
      </c>
      <c r="B169" s="55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5" t="str">
        <f t="shared" si="12"/>
        <v>Şubat</v>
      </c>
    </row>
    <row r="170" spans="1:12" x14ac:dyDescent="0.25">
      <c r="A170" t="str">
        <f t="shared" si="13"/>
        <v>20159</v>
      </c>
      <c r="B170" s="55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5" t="str">
        <f t="shared" si="12"/>
        <v>Mart</v>
      </c>
    </row>
    <row r="171" spans="1:12" x14ac:dyDescent="0.25">
      <c r="A171" t="str">
        <f t="shared" si="13"/>
        <v>201510</v>
      </c>
      <c r="B171" s="55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5" t="str">
        <f t="shared" si="12"/>
        <v>Mart</v>
      </c>
    </row>
    <row r="172" spans="1:12" x14ac:dyDescent="0.25">
      <c r="A172" t="str">
        <f t="shared" si="13"/>
        <v>201511</v>
      </c>
      <c r="B172" s="55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5" t="str">
        <f t="shared" si="12"/>
        <v>Mart</v>
      </c>
    </row>
    <row r="173" spans="1:12" x14ac:dyDescent="0.25">
      <c r="A173" t="str">
        <f t="shared" si="13"/>
        <v>201512</v>
      </c>
      <c r="B173" s="55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5" t="str">
        <f t="shared" si="12"/>
        <v>Mart</v>
      </c>
    </row>
    <row r="174" spans="1:12" x14ac:dyDescent="0.25">
      <c r="A174" t="str">
        <f t="shared" si="13"/>
        <v>201513</v>
      </c>
      <c r="B174" s="55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5" t="str">
        <f t="shared" si="12"/>
        <v>Mart</v>
      </c>
    </row>
    <row r="175" spans="1:12" x14ac:dyDescent="0.25">
      <c r="A175" t="str">
        <f t="shared" si="13"/>
        <v>201514</v>
      </c>
      <c r="B175" s="55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5" t="str">
        <f t="shared" si="12"/>
        <v>Nisan</v>
      </c>
    </row>
    <row r="176" spans="1:12" x14ac:dyDescent="0.25">
      <c r="A176" t="str">
        <f t="shared" si="13"/>
        <v>201515</v>
      </c>
      <c r="B176" s="55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5" t="str">
        <f t="shared" si="12"/>
        <v>Nisan</v>
      </c>
    </row>
    <row r="177" spans="1:12" x14ac:dyDescent="0.25">
      <c r="A177" t="str">
        <f t="shared" si="13"/>
        <v>201516</v>
      </c>
      <c r="B177" s="55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5" t="str">
        <f t="shared" si="12"/>
        <v>Nisan</v>
      </c>
    </row>
    <row r="178" spans="1:12" x14ac:dyDescent="0.25">
      <c r="A178" t="str">
        <f t="shared" si="13"/>
        <v>201517</v>
      </c>
      <c r="B178" s="55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5" t="str">
        <f t="shared" si="12"/>
        <v>Nisan</v>
      </c>
    </row>
    <row r="179" spans="1:12" x14ac:dyDescent="0.25">
      <c r="A179" t="str">
        <f t="shared" si="13"/>
        <v>201518</v>
      </c>
      <c r="B179" s="55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5" t="str">
        <f t="shared" si="12"/>
        <v>Mayıs</v>
      </c>
    </row>
    <row r="180" spans="1:12" x14ac:dyDescent="0.25">
      <c r="A180" t="str">
        <f t="shared" si="13"/>
        <v>201519</v>
      </c>
      <c r="B180" s="55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5" t="str">
        <f t="shared" si="12"/>
        <v>Mayıs</v>
      </c>
    </row>
    <row r="181" spans="1:12" x14ac:dyDescent="0.25">
      <c r="A181" t="str">
        <f t="shared" si="13"/>
        <v>201520</v>
      </c>
      <c r="B181" s="55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5" t="str">
        <f t="shared" si="12"/>
        <v>Mayıs</v>
      </c>
    </row>
    <row r="182" spans="1:12" x14ac:dyDescent="0.25">
      <c r="A182" t="str">
        <f t="shared" si="13"/>
        <v>201521</v>
      </c>
      <c r="B182" s="55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5" t="str">
        <f t="shared" si="12"/>
        <v>Mayıs</v>
      </c>
    </row>
    <row r="183" spans="1:12" x14ac:dyDescent="0.25">
      <c r="A183" t="str">
        <f t="shared" si="13"/>
        <v>201522</v>
      </c>
      <c r="B183" s="55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5" t="str">
        <f t="shared" si="12"/>
        <v>Haziran</v>
      </c>
    </row>
    <row r="184" spans="1:12" x14ac:dyDescent="0.25">
      <c r="A184" t="str">
        <f t="shared" si="13"/>
        <v>201523</v>
      </c>
      <c r="B184" s="55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5" t="str">
        <f t="shared" si="12"/>
        <v>Haziran</v>
      </c>
    </row>
    <row r="185" spans="1:12" x14ac:dyDescent="0.25">
      <c r="A185" t="str">
        <f t="shared" si="13"/>
        <v>201524</v>
      </c>
      <c r="B185" s="55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5" t="str">
        <f t="shared" si="12"/>
        <v>Haziran</v>
      </c>
    </row>
    <row r="186" spans="1:12" x14ac:dyDescent="0.25">
      <c r="A186" t="str">
        <f t="shared" si="13"/>
        <v>201525</v>
      </c>
      <c r="B186" s="55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5" t="str">
        <f t="shared" si="12"/>
        <v>Haziran</v>
      </c>
    </row>
    <row r="187" spans="1:12" x14ac:dyDescent="0.25">
      <c r="A187" t="str">
        <f t="shared" si="13"/>
        <v>201526</v>
      </c>
      <c r="B187" s="55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5" t="str">
        <f t="shared" si="12"/>
        <v>Haziran</v>
      </c>
    </row>
    <row r="188" spans="1:12" x14ac:dyDescent="0.25">
      <c r="A188" t="str">
        <f t="shared" si="13"/>
        <v>201527</v>
      </c>
      <c r="B188" s="55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5" t="str">
        <f t="shared" si="12"/>
        <v>Temmuz</v>
      </c>
    </row>
    <row r="189" spans="1:12" x14ac:dyDescent="0.25">
      <c r="A189" t="str">
        <f t="shared" si="13"/>
        <v>201528</v>
      </c>
      <c r="B189" s="55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5" t="str">
        <f t="shared" si="12"/>
        <v>Temmuz</v>
      </c>
    </row>
    <row r="190" spans="1:12" x14ac:dyDescent="0.25">
      <c r="A190" t="str">
        <f t="shared" si="13"/>
        <v>201529</v>
      </c>
      <c r="B190" s="55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5" t="str">
        <f t="shared" si="12"/>
        <v>Temmuz</v>
      </c>
    </row>
    <row r="191" spans="1:12" x14ac:dyDescent="0.25">
      <c r="A191" t="str">
        <f t="shared" si="13"/>
        <v>201530</v>
      </c>
      <c r="B191" s="55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5" t="str">
        <f t="shared" si="12"/>
        <v>Temmuz</v>
      </c>
    </row>
    <row r="192" spans="1:12" x14ac:dyDescent="0.25">
      <c r="A192" t="str">
        <f t="shared" si="13"/>
        <v>201531</v>
      </c>
      <c r="B192" s="55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5" t="str">
        <f t="shared" si="12"/>
        <v>Ağustos</v>
      </c>
    </row>
    <row r="193" spans="1:12" x14ac:dyDescent="0.25">
      <c r="A193" t="str">
        <f t="shared" si="13"/>
        <v>201532</v>
      </c>
      <c r="B193" s="55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5" t="str">
        <f t="shared" si="12"/>
        <v>Ağustos</v>
      </c>
    </row>
    <row r="194" spans="1:12" x14ac:dyDescent="0.25">
      <c r="A194" t="str">
        <f t="shared" si="13"/>
        <v>201533</v>
      </c>
      <c r="B194" s="55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5" t="str">
        <f t="shared" si="12"/>
        <v>Ağustos</v>
      </c>
    </row>
    <row r="195" spans="1:12" x14ac:dyDescent="0.25">
      <c r="A195" t="str">
        <f t="shared" si="13"/>
        <v>201534</v>
      </c>
      <c r="B195" s="55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5" t="str">
        <f t="shared" si="12"/>
        <v>Ağustos</v>
      </c>
    </row>
    <row r="196" spans="1:12" x14ac:dyDescent="0.25">
      <c r="A196" t="str">
        <f t="shared" si="13"/>
        <v>201535</v>
      </c>
      <c r="B196" s="55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5" t="str">
        <f t="shared" si="12"/>
        <v>Ağustos</v>
      </c>
    </row>
    <row r="197" spans="1:12" x14ac:dyDescent="0.25">
      <c r="A197" t="str">
        <f t="shared" si="13"/>
        <v>201536</v>
      </c>
      <c r="B197" s="55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5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5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5" t="str">
        <f t="shared" si="16"/>
        <v>Eylül</v>
      </c>
    </row>
    <row r="199" spans="1:12" x14ac:dyDescent="0.25">
      <c r="A199" t="str">
        <f t="shared" si="13"/>
        <v>201538</v>
      </c>
      <c r="B199" s="55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5" t="str">
        <f t="shared" si="16"/>
        <v>Eylül</v>
      </c>
    </row>
    <row r="200" spans="1:12" x14ac:dyDescent="0.25">
      <c r="A200" t="str">
        <f t="shared" si="13"/>
        <v>201539</v>
      </c>
      <c r="B200" s="55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5" t="str">
        <f t="shared" si="16"/>
        <v>Eylül</v>
      </c>
    </row>
    <row r="201" spans="1:12" x14ac:dyDescent="0.25">
      <c r="A201" t="str">
        <f t="shared" si="13"/>
        <v>201540</v>
      </c>
      <c r="B201" s="55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5" t="str">
        <f t="shared" si="16"/>
        <v>Ekim</v>
      </c>
    </row>
    <row r="202" spans="1:12" x14ac:dyDescent="0.25">
      <c r="A202" t="str">
        <f t="shared" si="13"/>
        <v>201541</v>
      </c>
      <c r="B202" s="55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5" t="str">
        <f t="shared" si="16"/>
        <v>Ekim</v>
      </c>
    </row>
    <row r="203" spans="1:12" x14ac:dyDescent="0.25">
      <c r="A203" t="str">
        <f t="shared" si="13"/>
        <v>201542</v>
      </c>
      <c r="B203" s="55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5" t="str">
        <f t="shared" si="16"/>
        <v>Ekim</v>
      </c>
    </row>
    <row r="204" spans="1:12" x14ac:dyDescent="0.25">
      <c r="A204" t="str">
        <f t="shared" si="13"/>
        <v>201543</v>
      </c>
      <c r="B204" s="55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5" t="str">
        <f t="shared" si="16"/>
        <v>Ekim</v>
      </c>
    </row>
    <row r="205" spans="1:12" x14ac:dyDescent="0.25">
      <c r="A205" t="str">
        <f t="shared" si="13"/>
        <v>201544</v>
      </c>
      <c r="B205" s="55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5" t="str">
        <f t="shared" si="16"/>
        <v>Kasım</v>
      </c>
    </row>
    <row r="206" spans="1:12" x14ac:dyDescent="0.25">
      <c r="A206" t="str">
        <f t="shared" si="13"/>
        <v>201545</v>
      </c>
      <c r="B206" s="55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5" t="str">
        <f t="shared" si="16"/>
        <v>Kasım</v>
      </c>
    </row>
    <row r="207" spans="1:12" x14ac:dyDescent="0.25">
      <c r="A207" t="str">
        <f t="shared" si="13"/>
        <v>201546</v>
      </c>
      <c r="B207" s="55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5" t="str">
        <f t="shared" si="16"/>
        <v>Kasım</v>
      </c>
    </row>
    <row r="208" spans="1:12" x14ac:dyDescent="0.25">
      <c r="A208" t="str">
        <f t="shared" si="13"/>
        <v>201547</v>
      </c>
      <c r="B208" s="55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5" t="str">
        <f t="shared" si="16"/>
        <v>Kasım</v>
      </c>
    </row>
    <row r="209" spans="1:12" x14ac:dyDescent="0.25">
      <c r="A209" t="str">
        <f t="shared" si="13"/>
        <v>201548</v>
      </c>
      <c r="B209" s="55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5" t="str">
        <f t="shared" si="16"/>
        <v>Kasım</v>
      </c>
    </row>
    <row r="210" spans="1:12" x14ac:dyDescent="0.25">
      <c r="A210" t="str">
        <f t="shared" si="13"/>
        <v>201549</v>
      </c>
      <c r="B210" s="55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5" t="str">
        <f t="shared" si="16"/>
        <v>Aralık</v>
      </c>
    </row>
    <row r="211" spans="1:12" x14ac:dyDescent="0.25">
      <c r="A211" t="str">
        <f t="shared" si="13"/>
        <v>201550</v>
      </c>
      <c r="B211" s="55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5" t="str">
        <f t="shared" si="16"/>
        <v>Aralık</v>
      </c>
    </row>
    <row r="212" spans="1:12" x14ac:dyDescent="0.25">
      <c r="A212" t="str">
        <f t="shared" si="13"/>
        <v>201551</v>
      </c>
      <c r="B212" s="55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5" t="str">
        <f t="shared" si="16"/>
        <v>Aralık</v>
      </c>
    </row>
    <row r="213" spans="1:12" x14ac:dyDescent="0.25">
      <c r="A213" t="str">
        <f t="shared" si="13"/>
        <v>201552</v>
      </c>
      <c r="B213" s="55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5" t="str">
        <f t="shared" si="16"/>
        <v>Aralık</v>
      </c>
    </row>
    <row r="214" spans="1:12" x14ac:dyDescent="0.25">
      <c r="A214" t="str">
        <f t="shared" si="13"/>
        <v>20161</v>
      </c>
      <c r="B214" s="55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5" t="str">
        <f t="shared" si="16"/>
        <v>Ocak</v>
      </c>
    </row>
    <row r="215" spans="1:12" x14ac:dyDescent="0.25">
      <c r="A215" t="str">
        <f t="shared" si="13"/>
        <v>20162</v>
      </c>
      <c r="B215" s="55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5" t="str">
        <f t="shared" si="16"/>
        <v>Ocak</v>
      </c>
    </row>
    <row r="216" spans="1:12" x14ac:dyDescent="0.25">
      <c r="A216" t="str">
        <f t="shared" si="13"/>
        <v>20163</v>
      </c>
      <c r="B216" s="55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5" t="str">
        <f t="shared" si="16"/>
        <v>Ocak</v>
      </c>
    </row>
    <row r="217" spans="1:12" x14ac:dyDescent="0.25">
      <c r="A217" t="str">
        <f t="shared" si="13"/>
        <v>20164</v>
      </c>
      <c r="B217" s="55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5" t="str">
        <f t="shared" si="16"/>
        <v>Ocak</v>
      </c>
    </row>
    <row r="218" spans="1:12" x14ac:dyDescent="0.25">
      <c r="A218" t="str">
        <f t="shared" si="13"/>
        <v>20165</v>
      </c>
      <c r="B218" s="55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5" t="str">
        <f t="shared" si="16"/>
        <v>Şubat</v>
      </c>
    </row>
    <row r="219" spans="1:12" x14ac:dyDescent="0.25">
      <c r="A219" t="str">
        <f t="shared" si="13"/>
        <v>20166</v>
      </c>
      <c r="B219" s="55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5" t="str">
        <f t="shared" si="16"/>
        <v>Şubat</v>
      </c>
    </row>
    <row r="220" spans="1:12" x14ac:dyDescent="0.25">
      <c r="A220" t="str">
        <f t="shared" si="13"/>
        <v>20167</v>
      </c>
      <c r="B220" s="55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5" t="str">
        <f t="shared" si="16"/>
        <v>Şubat</v>
      </c>
    </row>
    <row r="221" spans="1:12" x14ac:dyDescent="0.25">
      <c r="A221" t="str">
        <f t="shared" si="13"/>
        <v>20168</v>
      </c>
      <c r="B221" s="55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5" t="str">
        <f t="shared" si="16"/>
        <v>Şubat</v>
      </c>
    </row>
    <row r="222" spans="1:12" x14ac:dyDescent="0.25">
      <c r="A222" t="str">
        <f t="shared" si="13"/>
        <v>20169</v>
      </c>
      <c r="B222" s="55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5" t="str">
        <f t="shared" si="16"/>
        <v>Şubat</v>
      </c>
    </row>
    <row r="223" spans="1:12" x14ac:dyDescent="0.25">
      <c r="A223" t="str">
        <f t="shared" si="13"/>
        <v>201610</v>
      </c>
      <c r="B223" s="55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5" t="str">
        <f t="shared" si="16"/>
        <v>Mart</v>
      </c>
    </row>
    <row r="224" spans="1:12" x14ac:dyDescent="0.25">
      <c r="A224" t="str">
        <f t="shared" si="13"/>
        <v>201611</v>
      </c>
      <c r="B224" s="55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5" t="str">
        <f t="shared" si="16"/>
        <v>Mart</v>
      </c>
    </row>
    <row r="225" spans="1:12" x14ac:dyDescent="0.25">
      <c r="A225" t="str">
        <f t="shared" si="13"/>
        <v>201612</v>
      </c>
      <c r="B225" s="55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5" t="str">
        <f t="shared" si="16"/>
        <v>Mart</v>
      </c>
    </row>
    <row r="226" spans="1:12" x14ac:dyDescent="0.25">
      <c r="A226" t="str">
        <f t="shared" si="13"/>
        <v>201613</v>
      </c>
      <c r="B226" s="55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5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5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5" t="str">
        <f t="shared" si="16"/>
        <v>Nisan</v>
      </c>
    </row>
    <row r="228" spans="1:12" x14ac:dyDescent="0.25">
      <c r="A228" t="str">
        <f t="shared" si="17"/>
        <v>201615</v>
      </c>
      <c r="B228" s="55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5" t="str">
        <f t="shared" si="16"/>
        <v>Nisan</v>
      </c>
    </row>
    <row r="229" spans="1:12" x14ac:dyDescent="0.25">
      <c r="A229" t="str">
        <f t="shared" si="17"/>
        <v>201616</v>
      </c>
      <c r="B229" s="55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5" t="str">
        <f t="shared" si="16"/>
        <v>Nisan</v>
      </c>
    </row>
    <row r="230" spans="1:12" x14ac:dyDescent="0.25">
      <c r="A230" t="str">
        <f t="shared" si="17"/>
        <v>201617</v>
      </c>
      <c r="B230" s="55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5" t="str">
        <f t="shared" si="16"/>
        <v>Nisan</v>
      </c>
    </row>
    <row r="231" spans="1:12" x14ac:dyDescent="0.25">
      <c r="A231" t="str">
        <f t="shared" si="17"/>
        <v>201618</v>
      </c>
      <c r="B231" s="55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5" t="str">
        <f t="shared" si="16"/>
        <v>Mayıs</v>
      </c>
    </row>
    <row r="232" spans="1:12" x14ac:dyDescent="0.25">
      <c r="A232" t="str">
        <f t="shared" si="17"/>
        <v>201619</v>
      </c>
      <c r="B232" s="55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5" t="str">
        <f t="shared" si="16"/>
        <v>Mayıs</v>
      </c>
    </row>
    <row r="233" spans="1:12" x14ac:dyDescent="0.25">
      <c r="A233" t="str">
        <f t="shared" si="17"/>
        <v>201620</v>
      </c>
      <c r="B233" s="55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5" t="str">
        <f t="shared" si="16"/>
        <v>Mayıs</v>
      </c>
    </row>
    <row r="234" spans="1:12" x14ac:dyDescent="0.25">
      <c r="A234" t="str">
        <f t="shared" si="17"/>
        <v>201621</v>
      </c>
      <c r="B234" s="55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5" t="str">
        <f t="shared" si="16"/>
        <v>Mayıs</v>
      </c>
    </row>
    <row r="235" spans="1:12" x14ac:dyDescent="0.25">
      <c r="A235" t="str">
        <f t="shared" si="17"/>
        <v>201622</v>
      </c>
      <c r="B235" s="55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5" t="str">
        <f t="shared" si="16"/>
        <v>Mayıs</v>
      </c>
    </row>
    <row r="236" spans="1:12" x14ac:dyDescent="0.25">
      <c r="A236" t="str">
        <f t="shared" si="17"/>
        <v>201623</v>
      </c>
      <c r="B236" s="55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5" t="str">
        <f t="shared" si="16"/>
        <v>Haziran</v>
      </c>
    </row>
    <row r="237" spans="1:12" x14ac:dyDescent="0.25">
      <c r="A237" t="str">
        <f t="shared" si="17"/>
        <v>201624</v>
      </c>
      <c r="B237" s="55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5" t="str">
        <f t="shared" si="16"/>
        <v>Haziran</v>
      </c>
    </row>
    <row r="238" spans="1:12" x14ac:dyDescent="0.25">
      <c r="A238" t="str">
        <f t="shared" si="17"/>
        <v>201625</v>
      </c>
      <c r="B238" s="55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5" t="str">
        <f t="shared" si="16"/>
        <v>Haziran</v>
      </c>
    </row>
    <row r="239" spans="1:12" x14ac:dyDescent="0.25">
      <c r="A239" t="str">
        <f t="shared" si="17"/>
        <v>201626</v>
      </c>
      <c r="B239" s="55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5" t="str">
        <f t="shared" si="16"/>
        <v>Haziran</v>
      </c>
    </row>
    <row r="240" spans="1:12" x14ac:dyDescent="0.25">
      <c r="A240" t="str">
        <f t="shared" si="17"/>
        <v>201627</v>
      </c>
      <c r="B240" s="55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5" t="str">
        <f t="shared" si="16"/>
        <v>Temmuz</v>
      </c>
    </row>
    <row r="241" spans="1:12" x14ac:dyDescent="0.25">
      <c r="A241" t="str">
        <f t="shared" si="17"/>
        <v>201628</v>
      </c>
      <c r="B241" s="55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5" t="str">
        <f t="shared" si="16"/>
        <v>Temmuz</v>
      </c>
    </row>
    <row r="242" spans="1:12" x14ac:dyDescent="0.25">
      <c r="A242" t="str">
        <f t="shared" si="17"/>
        <v>201629</v>
      </c>
      <c r="B242" s="55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5" t="str">
        <f t="shared" si="16"/>
        <v>Temmuz</v>
      </c>
    </row>
    <row r="243" spans="1:12" x14ac:dyDescent="0.25">
      <c r="A243" t="str">
        <f t="shared" si="17"/>
        <v>201630</v>
      </c>
      <c r="B243" s="55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5" t="str">
        <f t="shared" si="16"/>
        <v>Temmuz</v>
      </c>
    </row>
    <row r="244" spans="1:12" x14ac:dyDescent="0.25">
      <c r="A244" t="str">
        <f t="shared" si="17"/>
        <v>201631</v>
      </c>
      <c r="B244" s="55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5" t="str">
        <f t="shared" si="16"/>
        <v>Ağustos</v>
      </c>
    </row>
    <row r="245" spans="1:12" x14ac:dyDescent="0.25">
      <c r="A245" t="str">
        <f t="shared" si="17"/>
        <v>201632</v>
      </c>
      <c r="B245" s="55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5" t="str">
        <f t="shared" si="16"/>
        <v>Ağustos</v>
      </c>
    </row>
    <row r="246" spans="1:12" x14ac:dyDescent="0.25">
      <c r="A246" t="str">
        <f t="shared" si="17"/>
        <v>201633</v>
      </c>
      <c r="B246" s="55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5" t="str">
        <f t="shared" si="16"/>
        <v>Ağustos</v>
      </c>
    </row>
    <row r="247" spans="1:12" x14ac:dyDescent="0.25">
      <c r="A247" t="str">
        <f t="shared" si="17"/>
        <v>201634</v>
      </c>
      <c r="B247" s="55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5" t="str">
        <f t="shared" si="16"/>
        <v>Ağustos</v>
      </c>
    </row>
    <row r="248" spans="1:12" x14ac:dyDescent="0.25">
      <c r="A248" t="str">
        <f t="shared" si="17"/>
        <v>201635</v>
      </c>
      <c r="B248" s="55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5" t="str">
        <f t="shared" si="16"/>
        <v>Ağustos</v>
      </c>
    </row>
    <row r="249" spans="1:12" x14ac:dyDescent="0.25">
      <c r="A249" t="str">
        <f t="shared" si="17"/>
        <v>201636</v>
      </c>
      <c r="B249" s="55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5" t="str">
        <f t="shared" si="16"/>
        <v>Eylül</v>
      </c>
    </row>
    <row r="250" spans="1:12" x14ac:dyDescent="0.25">
      <c r="A250" t="str">
        <f t="shared" si="17"/>
        <v>201637</v>
      </c>
      <c r="B250" s="55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5" t="str">
        <f t="shared" si="16"/>
        <v>Eylül</v>
      </c>
    </row>
    <row r="251" spans="1:12" x14ac:dyDescent="0.25">
      <c r="A251" t="str">
        <f t="shared" si="17"/>
        <v>201638</v>
      </c>
      <c r="B251" s="55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5" t="str">
        <f t="shared" si="16"/>
        <v>Eylül</v>
      </c>
    </row>
    <row r="252" spans="1:12" x14ac:dyDescent="0.25">
      <c r="A252" t="str">
        <f t="shared" si="17"/>
        <v>201639</v>
      </c>
      <c r="B252" s="55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5" t="str">
        <f t="shared" si="16"/>
        <v>Eylül</v>
      </c>
    </row>
    <row r="253" spans="1:12" x14ac:dyDescent="0.25">
      <c r="A253" t="str">
        <f t="shared" si="17"/>
        <v>201640</v>
      </c>
      <c r="B253" s="55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5" t="str">
        <f t="shared" si="16"/>
        <v>Ekim</v>
      </c>
    </row>
    <row r="254" spans="1:12" x14ac:dyDescent="0.25">
      <c r="A254" t="str">
        <f t="shared" si="17"/>
        <v>201641</v>
      </c>
      <c r="B254" s="55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5" t="str">
        <f t="shared" si="16"/>
        <v>Ekim</v>
      </c>
    </row>
    <row r="255" spans="1:12" x14ac:dyDescent="0.25">
      <c r="A255" t="str">
        <f t="shared" si="17"/>
        <v>201642</v>
      </c>
      <c r="B255" s="55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5" t="str">
        <f t="shared" si="16"/>
        <v>Ekim</v>
      </c>
    </row>
    <row r="256" spans="1:12" x14ac:dyDescent="0.25">
      <c r="A256" t="str">
        <f t="shared" si="17"/>
        <v>201643</v>
      </c>
      <c r="B256" s="55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5" t="str">
        <f t="shared" si="16"/>
        <v>Ekim</v>
      </c>
    </row>
    <row r="257" spans="1:12" x14ac:dyDescent="0.25">
      <c r="A257" t="str">
        <f t="shared" si="17"/>
        <v>201644</v>
      </c>
      <c r="B257" s="55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5" t="str">
        <f t="shared" si="16"/>
        <v>Ekim</v>
      </c>
    </row>
    <row r="258" spans="1:12" x14ac:dyDescent="0.25">
      <c r="A258" t="str">
        <f t="shared" si="17"/>
        <v>201645</v>
      </c>
      <c r="B258" s="55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5" t="str">
        <f t="shared" si="16"/>
        <v>Kasım</v>
      </c>
    </row>
    <row r="259" spans="1:12" x14ac:dyDescent="0.25">
      <c r="A259" t="str">
        <f t="shared" si="17"/>
        <v>201646</v>
      </c>
      <c r="B259" s="55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5" t="str">
        <f t="shared" si="16"/>
        <v>Kasım</v>
      </c>
    </row>
    <row r="260" spans="1:12" x14ac:dyDescent="0.25">
      <c r="A260" t="str">
        <f t="shared" si="17"/>
        <v>201647</v>
      </c>
      <c r="B260" s="55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5" t="str">
        <f t="shared" si="16"/>
        <v>Kasım</v>
      </c>
    </row>
    <row r="261" spans="1:12" x14ac:dyDescent="0.25">
      <c r="A261" t="str">
        <f t="shared" si="17"/>
        <v>201648</v>
      </c>
      <c r="B261" s="55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5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5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5" t="str">
        <f t="shared" si="20"/>
        <v>Aralık</v>
      </c>
    </row>
    <row r="263" spans="1:12" x14ac:dyDescent="0.25">
      <c r="A263" t="str">
        <f t="shared" si="17"/>
        <v>201650</v>
      </c>
      <c r="B263" s="55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5" t="str">
        <f t="shared" si="20"/>
        <v>Aralık</v>
      </c>
    </row>
    <row r="264" spans="1:12" x14ac:dyDescent="0.25">
      <c r="A264" t="str">
        <f t="shared" si="17"/>
        <v>201651</v>
      </c>
      <c r="B264" s="55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5" t="str">
        <f t="shared" si="20"/>
        <v>Aralık</v>
      </c>
    </row>
    <row r="265" spans="1:12" x14ac:dyDescent="0.25">
      <c r="A265" t="str">
        <f t="shared" si="17"/>
        <v>201652</v>
      </c>
      <c r="B265" s="55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5" t="str">
        <f t="shared" si="20"/>
        <v>Aralık</v>
      </c>
    </row>
    <row r="266" spans="1:12" x14ac:dyDescent="0.25">
      <c r="A266" t="str">
        <f t="shared" si="17"/>
        <v>20171</v>
      </c>
      <c r="B266" s="55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5" t="str">
        <f t="shared" si="20"/>
        <v>Ocak</v>
      </c>
    </row>
    <row r="267" spans="1:12" x14ac:dyDescent="0.25">
      <c r="A267" t="str">
        <f t="shared" si="17"/>
        <v>20172</v>
      </c>
      <c r="B267" s="55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5" t="str">
        <f t="shared" si="20"/>
        <v>Ocak</v>
      </c>
    </row>
    <row r="268" spans="1:12" x14ac:dyDescent="0.25">
      <c r="A268" t="str">
        <f t="shared" si="17"/>
        <v>20173</v>
      </c>
      <c r="B268" s="55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5" t="str">
        <f t="shared" si="20"/>
        <v>Ocak</v>
      </c>
    </row>
    <row r="269" spans="1:12" x14ac:dyDescent="0.25">
      <c r="A269" t="str">
        <f t="shared" si="17"/>
        <v>20174</v>
      </c>
      <c r="B269" s="55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5" t="str">
        <f t="shared" si="20"/>
        <v>Ocak</v>
      </c>
    </row>
    <row r="270" spans="1:12" x14ac:dyDescent="0.25">
      <c r="A270" t="str">
        <f t="shared" si="17"/>
        <v>20175</v>
      </c>
      <c r="B270" s="55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5" t="str">
        <f t="shared" si="20"/>
        <v>Ocak</v>
      </c>
    </row>
    <row r="271" spans="1:12" x14ac:dyDescent="0.25">
      <c r="A271" t="str">
        <f t="shared" si="17"/>
        <v>20176</v>
      </c>
      <c r="B271" s="55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5" t="str">
        <f t="shared" si="20"/>
        <v>Şubat</v>
      </c>
    </row>
    <row r="272" spans="1:12" x14ac:dyDescent="0.25">
      <c r="A272" t="str">
        <f t="shared" si="17"/>
        <v>20177</v>
      </c>
      <c r="B272" s="55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5" t="str">
        <f t="shared" si="20"/>
        <v>Şubat</v>
      </c>
    </row>
    <row r="273" spans="1:12" x14ac:dyDescent="0.25">
      <c r="A273" t="str">
        <f t="shared" si="17"/>
        <v>20178</v>
      </c>
      <c r="B273" s="55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5" t="str">
        <f t="shared" si="20"/>
        <v>Şubat</v>
      </c>
    </row>
    <row r="274" spans="1:12" x14ac:dyDescent="0.25">
      <c r="A274" t="str">
        <f t="shared" si="17"/>
        <v>20179</v>
      </c>
      <c r="B274" s="55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5" t="str">
        <f t="shared" si="20"/>
        <v>Şubat</v>
      </c>
    </row>
    <row r="275" spans="1:12" x14ac:dyDescent="0.25">
      <c r="A275" t="str">
        <f t="shared" si="17"/>
        <v>201710</v>
      </c>
      <c r="B275" s="55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5" t="str">
        <f t="shared" si="20"/>
        <v>Mart</v>
      </c>
    </row>
    <row r="276" spans="1:12" x14ac:dyDescent="0.25">
      <c r="A276" t="str">
        <f t="shared" si="17"/>
        <v>201711</v>
      </c>
      <c r="B276" s="55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5" t="str">
        <f t="shared" si="20"/>
        <v>Mart</v>
      </c>
    </row>
    <row r="277" spans="1:12" x14ac:dyDescent="0.25">
      <c r="A277" t="str">
        <f t="shared" si="17"/>
        <v>201712</v>
      </c>
      <c r="B277" s="55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5" t="str">
        <f t="shared" si="20"/>
        <v>Mart</v>
      </c>
    </row>
    <row r="278" spans="1:12" x14ac:dyDescent="0.25">
      <c r="A278" t="str">
        <f t="shared" si="17"/>
        <v>201713</v>
      </c>
      <c r="B278" s="55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5" t="str">
        <f t="shared" si="20"/>
        <v>Mart</v>
      </c>
    </row>
    <row r="279" spans="1:12" x14ac:dyDescent="0.25">
      <c r="A279" t="str">
        <f t="shared" si="17"/>
        <v>201714</v>
      </c>
      <c r="B279" s="55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5" t="str">
        <f t="shared" si="20"/>
        <v>Nisan</v>
      </c>
    </row>
    <row r="280" spans="1:12" x14ac:dyDescent="0.25">
      <c r="A280" t="str">
        <f t="shared" si="17"/>
        <v>201715</v>
      </c>
      <c r="B280" s="55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5" t="str">
        <f t="shared" si="20"/>
        <v>Nisan</v>
      </c>
    </row>
    <row r="281" spans="1:12" x14ac:dyDescent="0.25">
      <c r="A281" t="str">
        <f t="shared" si="17"/>
        <v>201716</v>
      </c>
      <c r="B281" s="55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5" t="str">
        <f t="shared" si="20"/>
        <v>Nisan</v>
      </c>
    </row>
    <row r="282" spans="1:12" x14ac:dyDescent="0.25">
      <c r="A282" t="str">
        <f t="shared" si="17"/>
        <v>201717</v>
      </c>
      <c r="B282" s="55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5" t="str">
        <f t="shared" si="20"/>
        <v>Nisan</v>
      </c>
    </row>
    <row r="283" spans="1:12" x14ac:dyDescent="0.25">
      <c r="A283" t="str">
        <f t="shared" si="17"/>
        <v>201718</v>
      </c>
      <c r="B283" s="55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5" t="str">
        <f t="shared" si="20"/>
        <v>Mayıs</v>
      </c>
    </row>
    <row r="284" spans="1:12" x14ac:dyDescent="0.25">
      <c r="A284" t="str">
        <f t="shared" si="17"/>
        <v>201719</v>
      </c>
      <c r="B284" s="55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5" t="str">
        <f t="shared" si="20"/>
        <v>Mayıs</v>
      </c>
    </row>
    <row r="285" spans="1:12" x14ac:dyDescent="0.25">
      <c r="A285" t="str">
        <f t="shared" si="17"/>
        <v>201720</v>
      </c>
      <c r="B285" s="55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5" t="str">
        <f t="shared" si="20"/>
        <v>Mayıs</v>
      </c>
    </row>
    <row r="286" spans="1:12" x14ac:dyDescent="0.25">
      <c r="A286" t="str">
        <f t="shared" si="17"/>
        <v>201721</v>
      </c>
      <c r="B286" s="55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5" t="str">
        <f t="shared" si="20"/>
        <v>Mayıs</v>
      </c>
    </row>
    <row r="287" spans="1:12" x14ac:dyDescent="0.25">
      <c r="A287" t="str">
        <f t="shared" si="17"/>
        <v>201722</v>
      </c>
      <c r="B287" s="55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5" t="str">
        <f t="shared" si="20"/>
        <v>Mayıs</v>
      </c>
    </row>
    <row r="288" spans="1:12" x14ac:dyDescent="0.25">
      <c r="A288" t="str">
        <f t="shared" si="17"/>
        <v>201723</v>
      </c>
      <c r="B288" s="55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5" t="str">
        <f t="shared" si="20"/>
        <v>Haziran</v>
      </c>
    </row>
    <row r="289" spans="1:12" x14ac:dyDescent="0.25">
      <c r="A289" t="str">
        <f t="shared" si="17"/>
        <v>201724</v>
      </c>
      <c r="B289" s="55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5" t="str">
        <f t="shared" si="20"/>
        <v>Haziran</v>
      </c>
    </row>
    <row r="290" spans="1:12" x14ac:dyDescent="0.25">
      <c r="A290" t="str">
        <f t="shared" si="17"/>
        <v>201725</v>
      </c>
      <c r="B290" s="55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5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5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5" t="str">
        <f t="shared" si="20"/>
        <v>Haziran</v>
      </c>
    </row>
    <row r="292" spans="1:12" x14ac:dyDescent="0.25">
      <c r="A292" t="str">
        <f t="shared" si="21"/>
        <v>201727</v>
      </c>
      <c r="B292" s="55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5" t="str">
        <f t="shared" si="20"/>
        <v>Temmuz</v>
      </c>
    </row>
    <row r="293" spans="1:12" x14ac:dyDescent="0.25">
      <c r="A293" t="str">
        <f t="shared" si="21"/>
        <v>201728</v>
      </c>
      <c r="B293" s="55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5" t="str">
        <f t="shared" si="20"/>
        <v>Temmuz</v>
      </c>
    </row>
    <row r="294" spans="1:12" x14ac:dyDescent="0.25">
      <c r="A294" t="str">
        <f t="shared" si="21"/>
        <v>201729</v>
      </c>
      <c r="B294" s="55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5" t="str">
        <f t="shared" si="20"/>
        <v>Temmuz</v>
      </c>
    </row>
    <row r="295" spans="1:12" x14ac:dyDescent="0.25">
      <c r="A295" t="str">
        <f t="shared" si="21"/>
        <v>201730</v>
      </c>
      <c r="B295" s="55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5" t="str">
        <f t="shared" si="20"/>
        <v>Temmuz</v>
      </c>
    </row>
    <row r="296" spans="1:12" x14ac:dyDescent="0.25">
      <c r="A296" t="str">
        <f t="shared" si="21"/>
        <v>201731</v>
      </c>
      <c r="B296" s="55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5" t="str">
        <f t="shared" si="20"/>
        <v>Temmuz</v>
      </c>
    </row>
    <row r="297" spans="1:12" x14ac:dyDescent="0.25">
      <c r="A297" t="str">
        <f t="shared" si="21"/>
        <v>201732</v>
      </c>
      <c r="B297" s="55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5" t="str">
        <f t="shared" si="20"/>
        <v>Ağustos</v>
      </c>
    </row>
    <row r="298" spans="1:12" x14ac:dyDescent="0.25">
      <c r="A298" t="str">
        <f t="shared" si="21"/>
        <v>201733</v>
      </c>
      <c r="B298" s="55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5" t="str">
        <f t="shared" si="20"/>
        <v>Ağustos</v>
      </c>
    </row>
    <row r="299" spans="1:12" x14ac:dyDescent="0.25">
      <c r="A299" t="str">
        <f t="shared" si="21"/>
        <v>201734</v>
      </c>
      <c r="B299" s="55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5" t="str">
        <f t="shared" si="20"/>
        <v>Ağustos</v>
      </c>
    </row>
    <row r="300" spans="1:12" x14ac:dyDescent="0.25">
      <c r="A300" t="str">
        <f t="shared" si="21"/>
        <v>201735</v>
      </c>
      <c r="B300" s="55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5" t="str">
        <f t="shared" si="20"/>
        <v>Ağustos</v>
      </c>
    </row>
    <row r="301" spans="1:12" x14ac:dyDescent="0.25">
      <c r="A301" t="str">
        <f t="shared" si="21"/>
        <v>201736</v>
      </c>
      <c r="B301" s="55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5" t="str">
        <f t="shared" si="20"/>
        <v>Eylül</v>
      </c>
    </row>
    <row r="302" spans="1:12" x14ac:dyDescent="0.25">
      <c r="A302" t="str">
        <f t="shared" si="21"/>
        <v>201737</v>
      </c>
      <c r="B302" s="55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5" t="str">
        <f t="shared" si="20"/>
        <v>Eylül</v>
      </c>
    </row>
    <row r="303" spans="1:12" x14ac:dyDescent="0.25">
      <c r="A303" t="str">
        <f t="shared" si="21"/>
        <v>201738</v>
      </c>
      <c r="B303" s="55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5" t="str">
        <f t="shared" si="20"/>
        <v>Eylül</v>
      </c>
    </row>
    <row r="304" spans="1:12" x14ac:dyDescent="0.25">
      <c r="A304" t="str">
        <f t="shared" si="21"/>
        <v>201739</v>
      </c>
      <c r="B304" s="55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5" t="str">
        <f t="shared" si="20"/>
        <v>Eylül</v>
      </c>
    </row>
    <row r="305" spans="1:12" x14ac:dyDescent="0.25">
      <c r="A305" t="str">
        <f t="shared" si="21"/>
        <v>201740</v>
      </c>
      <c r="B305" s="55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5" t="str">
        <f t="shared" si="20"/>
        <v>Ekim</v>
      </c>
    </row>
    <row r="306" spans="1:12" x14ac:dyDescent="0.25">
      <c r="A306" t="str">
        <f t="shared" si="21"/>
        <v>201741</v>
      </c>
      <c r="B306" s="55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5" t="str">
        <f t="shared" si="20"/>
        <v>Ekim</v>
      </c>
    </row>
    <row r="307" spans="1:12" x14ac:dyDescent="0.25">
      <c r="A307" t="str">
        <f t="shared" si="21"/>
        <v>201742</v>
      </c>
      <c r="B307" s="55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5" t="str">
        <f t="shared" si="20"/>
        <v>Ekim</v>
      </c>
    </row>
    <row r="308" spans="1:12" x14ac:dyDescent="0.25">
      <c r="A308" t="str">
        <f t="shared" si="21"/>
        <v>201743</v>
      </c>
      <c r="B308" s="55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5" t="str">
        <f t="shared" si="20"/>
        <v>Ekim</v>
      </c>
    </row>
    <row r="309" spans="1:12" x14ac:dyDescent="0.25">
      <c r="A309" t="str">
        <f t="shared" si="21"/>
        <v>201744</v>
      </c>
      <c r="B309" s="55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5" t="str">
        <f t="shared" si="20"/>
        <v>Ekim</v>
      </c>
    </row>
    <row r="310" spans="1:12" x14ac:dyDescent="0.25">
      <c r="A310" t="str">
        <f t="shared" si="21"/>
        <v>201745</v>
      </c>
      <c r="B310" s="55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5" t="str">
        <f t="shared" si="20"/>
        <v>Kasım</v>
      </c>
    </row>
    <row r="311" spans="1:12" x14ac:dyDescent="0.25">
      <c r="A311" t="str">
        <f t="shared" si="21"/>
        <v>201746</v>
      </c>
      <c r="B311" s="55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5" t="str">
        <f t="shared" si="20"/>
        <v>Kasım</v>
      </c>
    </row>
    <row r="312" spans="1:12" x14ac:dyDescent="0.25">
      <c r="A312" t="str">
        <f t="shared" si="21"/>
        <v>201747</v>
      </c>
      <c r="B312" s="55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5" t="str">
        <f t="shared" si="20"/>
        <v>Kasım</v>
      </c>
    </row>
    <row r="313" spans="1:12" x14ac:dyDescent="0.25">
      <c r="A313" t="str">
        <f t="shared" si="21"/>
        <v>201748</v>
      </c>
      <c r="B313" s="55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5" t="str">
        <f t="shared" si="20"/>
        <v>Kasım</v>
      </c>
    </row>
    <row r="314" spans="1:12" x14ac:dyDescent="0.25">
      <c r="A314" t="str">
        <f t="shared" si="21"/>
        <v>201749</v>
      </c>
      <c r="B314" s="55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5" t="str">
        <f t="shared" si="20"/>
        <v>Aralık</v>
      </c>
    </row>
    <row r="315" spans="1:12" x14ac:dyDescent="0.25">
      <c r="A315" t="str">
        <f t="shared" si="21"/>
        <v>201750</v>
      </c>
      <c r="B315" s="55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5" t="str">
        <f t="shared" si="20"/>
        <v>Aralık</v>
      </c>
    </row>
    <row r="316" spans="1:12" x14ac:dyDescent="0.25">
      <c r="A316" t="str">
        <f t="shared" si="21"/>
        <v>201751</v>
      </c>
      <c r="B316" s="55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5" t="str">
        <f t="shared" si="20"/>
        <v>Aralık</v>
      </c>
    </row>
    <row r="317" spans="1:12" x14ac:dyDescent="0.25">
      <c r="A317" t="str">
        <f t="shared" si="21"/>
        <v>201752</v>
      </c>
      <c r="B317" s="55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5" t="str">
        <f t="shared" si="20"/>
        <v>Aralık</v>
      </c>
    </row>
    <row r="318" spans="1:12" x14ac:dyDescent="0.25">
      <c r="A318" t="str">
        <f t="shared" si="21"/>
        <v>20181</v>
      </c>
      <c r="B318" s="55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5" t="str">
        <f t="shared" si="20"/>
        <v>Ocak</v>
      </c>
    </row>
    <row r="319" spans="1:12" x14ac:dyDescent="0.25">
      <c r="A319" t="str">
        <f t="shared" si="21"/>
        <v>20182</v>
      </c>
      <c r="B319" s="55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5" t="str">
        <f t="shared" si="20"/>
        <v>Ocak</v>
      </c>
    </row>
    <row r="320" spans="1:12" x14ac:dyDescent="0.25">
      <c r="A320" t="str">
        <f t="shared" si="21"/>
        <v>20183</v>
      </c>
      <c r="B320" s="55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5" t="str">
        <f t="shared" si="20"/>
        <v>Ocak</v>
      </c>
    </row>
    <row r="321" spans="1:12" x14ac:dyDescent="0.25">
      <c r="A321" t="str">
        <f t="shared" si="21"/>
        <v>20184</v>
      </c>
      <c r="B321" s="55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5" t="str">
        <f t="shared" si="20"/>
        <v>Ocak</v>
      </c>
    </row>
    <row r="322" spans="1:12" x14ac:dyDescent="0.25">
      <c r="A322" t="str">
        <f t="shared" si="21"/>
        <v>20185</v>
      </c>
      <c r="B322" s="55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5" t="str">
        <f t="shared" si="20"/>
        <v>Ocak</v>
      </c>
    </row>
    <row r="323" spans="1:12" x14ac:dyDescent="0.25">
      <c r="A323" t="str">
        <f t="shared" si="21"/>
        <v>20186</v>
      </c>
      <c r="B323" s="55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5" t="str">
        <f t="shared" si="20"/>
        <v>Şubat</v>
      </c>
    </row>
    <row r="324" spans="1:12" x14ac:dyDescent="0.25">
      <c r="A324" t="str">
        <f t="shared" si="21"/>
        <v>20187</v>
      </c>
      <c r="B324" s="55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5" t="str">
        <f t="shared" si="20"/>
        <v>Şubat</v>
      </c>
    </row>
    <row r="325" spans="1:12" x14ac:dyDescent="0.25">
      <c r="A325" t="str">
        <f t="shared" si="21"/>
        <v>20188</v>
      </c>
      <c r="B325" s="55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5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5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5" t="str">
        <f t="shared" si="24"/>
        <v>Şubat</v>
      </c>
    </row>
    <row r="327" spans="1:12" x14ac:dyDescent="0.25">
      <c r="A327" t="str">
        <f t="shared" si="21"/>
        <v>201810</v>
      </c>
      <c r="B327" s="55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5" t="str">
        <f t="shared" si="24"/>
        <v>Mart</v>
      </c>
    </row>
    <row r="328" spans="1:12" x14ac:dyDescent="0.25">
      <c r="A328" t="str">
        <f t="shared" si="21"/>
        <v>201811</v>
      </c>
      <c r="B328" s="55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5" t="str">
        <f t="shared" si="24"/>
        <v>Mart</v>
      </c>
    </row>
    <row r="329" spans="1:12" x14ac:dyDescent="0.25">
      <c r="A329" t="str">
        <f t="shared" si="21"/>
        <v>201812</v>
      </c>
      <c r="B329" s="55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5" t="str">
        <f t="shared" si="24"/>
        <v>Mart</v>
      </c>
    </row>
    <row r="330" spans="1:12" x14ac:dyDescent="0.25">
      <c r="A330" t="str">
        <f t="shared" si="21"/>
        <v>201813</v>
      </c>
      <c r="B330" s="55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5" t="str">
        <f t="shared" si="24"/>
        <v>Mart</v>
      </c>
    </row>
    <row r="331" spans="1:12" x14ac:dyDescent="0.25">
      <c r="A331" t="str">
        <f t="shared" si="21"/>
        <v>201814</v>
      </c>
      <c r="B331" s="55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5" t="str">
        <f t="shared" si="24"/>
        <v>Nisan</v>
      </c>
    </row>
    <row r="332" spans="1:12" x14ac:dyDescent="0.25">
      <c r="A332" t="str">
        <f t="shared" si="21"/>
        <v>201815</v>
      </c>
      <c r="B332" s="55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5" t="str">
        <f t="shared" si="24"/>
        <v>Nisan</v>
      </c>
    </row>
    <row r="333" spans="1:12" x14ac:dyDescent="0.25">
      <c r="A333" t="str">
        <f t="shared" si="21"/>
        <v>201816</v>
      </c>
      <c r="B333" s="55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5" t="str">
        <f t="shared" si="24"/>
        <v>Nisan</v>
      </c>
    </row>
    <row r="334" spans="1:12" x14ac:dyDescent="0.25">
      <c r="A334" t="str">
        <f t="shared" si="21"/>
        <v>201817</v>
      </c>
      <c r="B334" s="55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5" t="str">
        <f t="shared" si="24"/>
        <v>Nisan</v>
      </c>
    </row>
    <row r="335" spans="1:12" x14ac:dyDescent="0.25">
      <c r="A335" t="str">
        <f t="shared" si="21"/>
        <v>201818</v>
      </c>
      <c r="B335" s="55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5" t="str">
        <f t="shared" si="24"/>
        <v>Nisan</v>
      </c>
    </row>
    <row r="336" spans="1:12" x14ac:dyDescent="0.25">
      <c r="A336" t="str">
        <f t="shared" si="21"/>
        <v>201819</v>
      </c>
      <c r="B336" s="55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5" t="str">
        <f t="shared" si="24"/>
        <v>Mayıs</v>
      </c>
    </row>
    <row r="337" spans="1:12" x14ac:dyDescent="0.25">
      <c r="A337" t="str">
        <f t="shared" si="21"/>
        <v>201820</v>
      </c>
      <c r="B337" s="55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5" t="str">
        <f t="shared" si="24"/>
        <v>Mayıs</v>
      </c>
    </row>
    <row r="338" spans="1:12" x14ac:dyDescent="0.25">
      <c r="A338" t="str">
        <f t="shared" si="21"/>
        <v>201821</v>
      </c>
      <c r="B338" s="55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5" t="str">
        <f t="shared" si="24"/>
        <v>Mayıs</v>
      </c>
    </row>
    <row r="339" spans="1:12" x14ac:dyDescent="0.25">
      <c r="A339" t="str">
        <f t="shared" si="21"/>
        <v>201822</v>
      </c>
      <c r="B339" s="55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5" t="str">
        <f t="shared" si="24"/>
        <v>Mayıs</v>
      </c>
    </row>
    <row r="340" spans="1:12" x14ac:dyDescent="0.25">
      <c r="A340" t="str">
        <f t="shared" si="21"/>
        <v>201823</v>
      </c>
      <c r="B340" s="55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5" t="str">
        <f t="shared" si="24"/>
        <v>Haziran</v>
      </c>
    </row>
    <row r="341" spans="1:12" x14ac:dyDescent="0.25">
      <c r="A341" t="str">
        <f t="shared" si="21"/>
        <v>201824</v>
      </c>
      <c r="B341" s="55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5" t="str">
        <f t="shared" si="24"/>
        <v>Haziran</v>
      </c>
    </row>
    <row r="342" spans="1:12" x14ac:dyDescent="0.25">
      <c r="A342" t="str">
        <f t="shared" si="21"/>
        <v>201825</v>
      </c>
      <c r="B342" s="55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5" t="str">
        <f t="shared" si="24"/>
        <v>Haziran</v>
      </c>
    </row>
    <row r="343" spans="1:12" x14ac:dyDescent="0.25">
      <c r="A343" t="str">
        <f t="shared" si="21"/>
        <v>201826</v>
      </c>
      <c r="B343" s="55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5" t="str">
        <f t="shared" si="24"/>
        <v>Haziran</v>
      </c>
    </row>
    <row r="344" spans="1:12" x14ac:dyDescent="0.25">
      <c r="A344" t="str">
        <f t="shared" si="21"/>
        <v>201827</v>
      </c>
      <c r="B344" s="55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5" t="str">
        <f t="shared" si="24"/>
        <v>Temmuz</v>
      </c>
    </row>
    <row r="345" spans="1:12" x14ac:dyDescent="0.25">
      <c r="A345" t="str">
        <f t="shared" si="21"/>
        <v>201828</v>
      </c>
      <c r="B345" s="55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5" t="str">
        <f t="shared" si="24"/>
        <v>Temmuz</v>
      </c>
    </row>
    <row r="346" spans="1:12" x14ac:dyDescent="0.25">
      <c r="A346" t="str">
        <f t="shared" si="21"/>
        <v>201829</v>
      </c>
      <c r="B346" s="55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5" t="str">
        <f t="shared" si="24"/>
        <v>Temmuz</v>
      </c>
    </row>
    <row r="347" spans="1:12" x14ac:dyDescent="0.25">
      <c r="A347" t="str">
        <f t="shared" si="21"/>
        <v>201830</v>
      </c>
      <c r="B347" s="55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5" t="str">
        <f t="shared" si="24"/>
        <v>Temmuz</v>
      </c>
    </row>
    <row r="348" spans="1:12" x14ac:dyDescent="0.25">
      <c r="A348" t="str">
        <f t="shared" si="21"/>
        <v>201831</v>
      </c>
      <c r="B348" s="55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5" t="str">
        <f t="shared" si="24"/>
        <v>Temmuz</v>
      </c>
    </row>
    <row r="349" spans="1:12" x14ac:dyDescent="0.25">
      <c r="A349" t="str">
        <f t="shared" si="21"/>
        <v>201832</v>
      </c>
      <c r="B349" s="55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5" t="str">
        <f t="shared" si="24"/>
        <v>Ağustos</v>
      </c>
    </row>
    <row r="350" spans="1:12" x14ac:dyDescent="0.25">
      <c r="A350" t="str">
        <f t="shared" si="21"/>
        <v>201833</v>
      </c>
      <c r="B350" s="55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5" t="str">
        <f t="shared" si="24"/>
        <v>Ağustos</v>
      </c>
    </row>
    <row r="351" spans="1:12" x14ac:dyDescent="0.25">
      <c r="A351" t="str">
        <f t="shared" si="21"/>
        <v>201834</v>
      </c>
      <c r="B351" s="55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5" t="str">
        <f t="shared" si="24"/>
        <v>Ağustos</v>
      </c>
    </row>
    <row r="352" spans="1:12" x14ac:dyDescent="0.25">
      <c r="A352" t="str">
        <f t="shared" si="21"/>
        <v>201835</v>
      </c>
      <c r="B352" s="55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5" t="str">
        <f t="shared" si="24"/>
        <v>Ağustos</v>
      </c>
    </row>
    <row r="353" spans="1:12" x14ac:dyDescent="0.25">
      <c r="A353" t="str">
        <f t="shared" si="21"/>
        <v>201836</v>
      </c>
      <c r="B353" s="55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5" t="str">
        <f t="shared" si="24"/>
        <v>Eylül</v>
      </c>
    </row>
    <row r="354" spans="1:12" x14ac:dyDescent="0.25">
      <c r="A354" t="str">
        <f t="shared" si="21"/>
        <v>201837</v>
      </c>
      <c r="B354" s="55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5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5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5" t="str">
        <f t="shared" si="24"/>
        <v>Eylül</v>
      </c>
    </row>
    <row r="356" spans="1:12" x14ac:dyDescent="0.25">
      <c r="A356" t="str">
        <f t="shared" si="25"/>
        <v>201839</v>
      </c>
      <c r="B356" s="55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5" t="str">
        <f t="shared" si="24"/>
        <v>Eylül</v>
      </c>
    </row>
    <row r="357" spans="1:12" x14ac:dyDescent="0.25">
      <c r="A357" t="str">
        <f t="shared" si="25"/>
        <v>201840</v>
      </c>
      <c r="B357" s="55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5" t="str">
        <f t="shared" si="24"/>
        <v>Ekim</v>
      </c>
    </row>
    <row r="358" spans="1:12" x14ac:dyDescent="0.25">
      <c r="A358" t="str">
        <f t="shared" si="25"/>
        <v>201841</v>
      </c>
      <c r="B358" s="55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5" t="str">
        <f t="shared" si="24"/>
        <v>Ekim</v>
      </c>
    </row>
    <row r="359" spans="1:12" x14ac:dyDescent="0.25">
      <c r="A359" t="str">
        <f t="shared" si="25"/>
        <v>201842</v>
      </c>
      <c r="B359" s="55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5" t="str">
        <f t="shared" si="24"/>
        <v>Ekim</v>
      </c>
    </row>
    <row r="360" spans="1:12" x14ac:dyDescent="0.25">
      <c r="A360" t="str">
        <f t="shared" si="25"/>
        <v>201843</v>
      </c>
      <c r="B360" s="55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5" t="str">
        <f t="shared" si="24"/>
        <v>Ekim</v>
      </c>
    </row>
    <row r="361" spans="1:12" x14ac:dyDescent="0.25">
      <c r="A361" t="str">
        <f t="shared" si="25"/>
        <v>201844</v>
      </c>
      <c r="B361" s="55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5" t="str">
        <f t="shared" si="24"/>
        <v>Ekim</v>
      </c>
    </row>
    <row r="362" spans="1:12" x14ac:dyDescent="0.25">
      <c r="A362" t="str">
        <f t="shared" si="25"/>
        <v>201845</v>
      </c>
      <c r="B362" s="55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5" t="str">
        <f t="shared" si="24"/>
        <v>Kasım</v>
      </c>
    </row>
    <row r="363" spans="1:12" x14ac:dyDescent="0.25">
      <c r="A363" t="str">
        <f t="shared" si="25"/>
        <v>201846</v>
      </c>
      <c r="B363" s="55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5" t="str">
        <f t="shared" si="24"/>
        <v>Kasım</v>
      </c>
    </row>
    <row r="364" spans="1:12" x14ac:dyDescent="0.25">
      <c r="A364" t="str">
        <f t="shared" si="25"/>
        <v>201847</v>
      </c>
      <c r="B364" s="55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5" t="str">
        <f t="shared" si="24"/>
        <v>Kasım</v>
      </c>
    </row>
    <row r="365" spans="1:12" x14ac:dyDescent="0.25">
      <c r="A365" t="str">
        <f t="shared" si="25"/>
        <v>201848</v>
      </c>
      <c r="B365" s="55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5" t="str">
        <f t="shared" si="24"/>
        <v>Kasım</v>
      </c>
    </row>
    <row r="366" spans="1:12" x14ac:dyDescent="0.25">
      <c r="A366" t="str">
        <f t="shared" si="25"/>
        <v>201849</v>
      </c>
      <c r="B366" s="55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5" t="str">
        <f t="shared" si="24"/>
        <v>Aralık</v>
      </c>
    </row>
    <row r="367" spans="1:12" x14ac:dyDescent="0.25">
      <c r="A367" t="str">
        <f t="shared" si="25"/>
        <v>201850</v>
      </c>
      <c r="B367" s="55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5" t="str">
        <f t="shared" si="24"/>
        <v>Aralık</v>
      </c>
    </row>
    <row r="368" spans="1:12" x14ac:dyDescent="0.25">
      <c r="A368" t="str">
        <f t="shared" si="25"/>
        <v>201851</v>
      </c>
      <c r="B368" s="55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5" t="str">
        <f t="shared" si="24"/>
        <v>Aralık</v>
      </c>
    </row>
    <row r="369" spans="1:12" x14ac:dyDescent="0.25">
      <c r="A369" t="str">
        <f t="shared" si="25"/>
        <v>201852</v>
      </c>
      <c r="B369" s="55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5" t="str">
        <f t="shared" si="24"/>
        <v>Aralık</v>
      </c>
    </row>
    <row r="370" spans="1:12" x14ac:dyDescent="0.25">
      <c r="A370" t="str">
        <f t="shared" si="25"/>
        <v>201853</v>
      </c>
      <c r="B370" s="55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5" t="str">
        <f t="shared" si="24"/>
        <v>Aralık</v>
      </c>
    </row>
    <row r="371" spans="1:12" x14ac:dyDescent="0.25">
      <c r="A371" t="str">
        <f t="shared" si="25"/>
        <v>20191</v>
      </c>
      <c r="B371" s="55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5" t="str">
        <f t="shared" si="24"/>
        <v>Ocak</v>
      </c>
    </row>
    <row r="372" spans="1:12" x14ac:dyDescent="0.25">
      <c r="A372" t="str">
        <f t="shared" si="25"/>
        <v>20192</v>
      </c>
      <c r="B372" s="55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5" t="str">
        <f t="shared" si="24"/>
        <v>Ocak</v>
      </c>
    </row>
    <row r="373" spans="1:12" x14ac:dyDescent="0.25">
      <c r="A373" t="str">
        <f t="shared" si="25"/>
        <v>20193</v>
      </c>
      <c r="B373" s="55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5" t="str">
        <f t="shared" si="24"/>
        <v>Ocak</v>
      </c>
    </row>
    <row r="374" spans="1:12" x14ac:dyDescent="0.25">
      <c r="A374" t="str">
        <f t="shared" si="25"/>
        <v>20194</v>
      </c>
      <c r="B374" s="55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5" t="str">
        <f t="shared" si="24"/>
        <v>Ocak</v>
      </c>
    </row>
    <row r="375" spans="1:12" x14ac:dyDescent="0.25">
      <c r="A375" t="str">
        <f t="shared" si="25"/>
        <v>20195</v>
      </c>
      <c r="B375" s="55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5" t="str">
        <f t="shared" si="24"/>
        <v>Şubat</v>
      </c>
    </row>
    <row r="376" spans="1:12" x14ac:dyDescent="0.25">
      <c r="A376" t="str">
        <f t="shared" si="25"/>
        <v>20196</v>
      </c>
      <c r="B376" s="55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5" t="str">
        <f t="shared" si="24"/>
        <v>Şubat</v>
      </c>
    </row>
    <row r="377" spans="1:12" x14ac:dyDescent="0.25">
      <c r="A377" t="str">
        <f t="shared" si="25"/>
        <v>20197</v>
      </c>
      <c r="B377" s="55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5" t="str">
        <f t="shared" si="24"/>
        <v>Şubat</v>
      </c>
    </row>
    <row r="378" spans="1:12" x14ac:dyDescent="0.25">
      <c r="A378" t="str">
        <f t="shared" si="25"/>
        <v>20198</v>
      </c>
      <c r="B378" s="55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5" t="str">
        <f t="shared" si="24"/>
        <v>Şubat</v>
      </c>
    </row>
    <row r="379" spans="1:12" x14ac:dyDescent="0.25">
      <c r="A379" t="str">
        <f t="shared" si="25"/>
        <v>20199</v>
      </c>
      <c r="B379" s="55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5" t="str">
        <f t="shared" si="24"/>
        <v>Mart</v>
      </c>
    </row>
    <row r="380" spans="1:12" x14ac:dyDescent="0.25">
      <c r="A380" t="str">
        <f t="shared" si="25"/>
        <v>201910</v>
      </c>
      <c r="B380" s="55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5" t="str">
        <f t="shared" si="24"/>
        <v>Mart</v>
      </c>
    </row>
    <row r="381" spans="1:12" x14ac:dyDescent="0.25">
      <c r="A381" t="str">
        <f t="shared" si="25"/>
        <v>201911</v>
      </c>
      <c r="B381" s="55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5" t="str">
        <f t="shared" si="24"/>
        <v>Mart</v>
      </c>
    </row>
    <row r="382" spans="1:12" x14ac:dyDescent="0.25">
      <c r="A382" t="str">
        <f t="shared" si="25"/>
        <v>201912</v>
      </c>
      <c r="B382" s="55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5" t="str">
        <f t="shared" si="24"/>
        <v>Mart</v>
      </c>
    </row>
    <row r="383" spans="1:12" x14ac:dyDescent="0.25">
      <c r="A383" t="str">
        <f t="shared" si="25"/>
        <v>201913</v>
      </c>
      <c r="B383" s="55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5" t="str">
        <f t="shared" si="24"/>
        <v>Nisan</v>
      </c>
    </row>
    <row r="384" spans="1:12" x14ac:dyDescent="0.25">
      <c r="A384" t="str">
        <f t="shared" si="25"/>
        <v>201914</v>
      </c>
      <c r="B384" s="55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5" t="str">
        <f t="shared" si="24"/>
        <v>Nisan</v>
      </c>
    </row>
    <row r="385" spans="1:12" x14ac:dyDescent="0.25">
      <c r="A385" t="str">
        <f t="shared" si="25"/>
        <v>201915</v>
      </c>
      <c r="B385" s="55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5" t="str">
        <f t="shared" si="24"/>
        <v>Nisan</v>
      </c>
    </row>
    <row r="386" spans="1:12" x14ac:dyDescent="0.25">
      <c r="A386" t="str">
        <f t="shared" si="25"/>
        <v>201916</v>
      </c>
      <c r="B386" s="55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5" t="str">
        <f t="shared" si="24"/>
        <v>Nisan</v>
      </c>
    </row>
    <row r="387" spans="1:12" x14ac:dyDescent="0.25">
      <c r="A387" t="str">
        <f t="shared" si="25"/>
        <v>201917</v>
      </c>
      <c r="B387" s="55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5" t="str">
        <f t="shared" si="24"/>
        <v>Nisan</v>
      </c>
    </row>
    <row r="388" spans="1:12" x14ac:dyDescent="0.25">
      <c r="A388" t="str">
        <f t="shared" si="25"/>
        <v>201918</v>
      </c>
      <c r="B388" s="55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5" t="str">
        <f t="shared" si="24"/>
        <v>Mayıs</v>
      </c>
    </row>
    <row r="389" spans="1:12" x14ac:dyDescent="0.25">
      <c r="A389" t="str">
        <f t="shared" si="25"/>
        <v>201919</v>
      </c>
      <c r="B389" s="55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5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5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5" t="str">
        <f t="shared" si="28"/>
        <v>Mayıs</v>
      </c>
    </row>
    <row r="391" spans="1:12" x14ac:dyDescent="0.25">
      <c r="A391" t="str">
        <f t="shared" si="25"/>
        <v>201921</v>
      </c>
      <c r="B391" s="55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5" t="str">
        <f t="shared" si="28"/>
        <v>Mayıs</v>
      </c>
    </row>
    <row r="392" spans="1:12" x14ac:dyDescent="0.25">
      <c r="A392" t="str">
        <f t="shared" si="25"/>
        <v>201922</v>
      </c>
      <c r="B392" s="55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5" t="str">
        <f t="shared" si="28"/>
        <v>Haziran</v>
      </c>
    </row>
    <row r="393" spans="1:12" x14ac:dyDescent="0.25">
      <c r="A393" t="str">
        <f t="shared" si="25"/>
        <v>201923</v>
      </c>
      <c r="B393" s="55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5" t="str">
        <f t="shared" si="28"/>
        <v>Haziran</v>
      </c>
    </row>
    <row r="394" spans="1:12" x14ac:dyDescent="0.25">
      <c r="A394" t="str">
        <f t="shared" si="25"/>
        <v>201924</v>
      </c>
      <c r="B394" s="55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5" t="str">
        <f t="shared" si="28"/>
        <v>Haziran</v>
      </c>
    </row>
    <row r="395" spans="1:12" x14ac:dyDescent="0.25">
      <c r="A395" t="str">
        <f t="shared" si="25"/>
        <v>201925</v>
      </c>
      <c r="B395" s="55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5" t="str">
        <f t="shared" si="28"/>
        <v>Haziran</v>
      </c>
    </row>
    <row r="396" spans="1:12" x14ac:dyDescent="0.25">
      <c r="A396" t="str">
        <f t="shared" si="25"/>
        <v>201926</v>
      </c>
      <c r="B396" s="55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5" t="str">
        <f t="shared" si="28"/>
        <v>Temmuz</v>
      </c>
    </row>
    <row r="397" spans="1:12" x14ac:dyDescent="0.25">
      <c r="A397" t="str">
        <f t="shared" si="25"/>
        <v>201927</v>
      </c>
      <c r="B397" s="55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5" t="str">
        <f t="shared" si="28"/>
        <v>Temmuz</v>
      </c>
    </row>
    <row r="398" spans="1:12" x14ac:dyDescent="0.25">
      <c r="A398" t="str">
        <f t="shared" si="25"/>
        <v>201928</v>
      </c>
      <c r="B398" s="55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5" t="str">
        <f t="shared" si="28"/>
        <v>Temmuz</v>
      </c>
    </row>
    <row r="399" spans="1:12" x14ac:dyDescent="0.25">
      <c r="A399" t="str">
        <f t="shared" si="25"/>
        <v>201929</v>
      </c>
      <c r="B399" s="55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5" t="str">
        <f t="shared" si="28"/>
        <v>Temmuz</v>
      </c>
    </row>
    <row r="400" spans="1:12" x14ac:dyDescent="0.25">
      <c r="A400" t="str">
        <f t="shared" si="25"/>
        <v>201930</v>
      </c>
      <c r="B400" s="55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5" t="str">
        <f t="shared" si="28"/>
        <v>Temmuz</v>
      </c>
    </row>
    <row r="401" spans="1:12" x14ac:dyDescent="0.25">
      <c r="A401" t="str">
        <f t="shared" si="25"/>
        <v>201931</v>
      </c>
      <c r="B401" s="55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5" t="str">
        <f t="shared" si="28"/>
        <v>Ağustos</v>
      </c>
    </row>
    <row r="402" spans="1:12" x14ac:dyDescent="0.25">
      <c r="A402" t="str">
        <f t="shared" si="25"/>
        <v>201932</v>
      </c>
      <c r="B402" s="55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5" t="str">
        <f t="shared" si="28"/>
        <v>Ağustos</v>
      </c>
    </row>
    <row r="403" spans="1:12" x14ac:dyDescent="0.25">
      <c r="A403" t="str">
        <f t="shared" si="25"/>
        <v>201933</v>
      </c>
      <c r="B403" s="55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5" t="str">
        <f t="shared" si="28"/>
        <v>Ağustos</v>
      </c>
    </row>
    <row r="404" spans="1:12" x14ac:dyDescent="0.25">
      <c r="A404" t="str">
        <f t="shared" si="25"/>
        <v>201934</v>
      </c>
      <c r="B404" s="55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5" t="str">
        <f t="shared" si="28"/>
        <v>Ağustos</v>
      </c>
    </row>
    <row r="405" spans="1:12" x14ac:dyDescent="0.25">
      <c r="A405" t="str">
        <f t="shared" si="25"/>
        <v>201935</v>
      </c>
      <c r="B405" s="55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5" t="str">
        <f t="shared" si="28"/>
        <v>Eylül</v>
      </c>
    </row>
    <row r="406" spans="1:12" x14ac:dyDescent="0.25">
      <c r="A406" t="str">
        <f t="shared" si="25"/>
        <v>201936</v>
      </c>
      <c r="B406" s="55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5" t="str">
        <f t="shared" si="28"/>
        <v>Eylül</v>
      </c>
    </row>
    <row r="407" spans="1:12" x14ac:dyDescent="0.25">
      <c r="A407" t="str">
        <f t="shared" si="25"/>
        <v>201937</v>
      </c>
      <c r="B407" s="55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5" t="str">
        <f t="shared" si="28"/>
        <v>Eylül</v>
      </c>
    </row>
    <row r="408" spans="1:12" x14ac:dyDescent="0.25">
      <c r="A408" t="str">
        <f t="shared" si="25"/>
        <v>201938</v>
      </c>
      <c r="B408" s="55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5" t="str">
        <f t="shared" si="28"/>
        <v>Eylül</v>
      </c>
    </row>
    <row r="409" spans="1:12" x14ac:dyDescent="0.25">
      <c r="A409" t="str">
        <f t="shared" si="25"/>
        <v>201939</v>
      </c>
      <c r="B409" s="55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5" t="str">
        <f t="shared" si="28"/>
        <v>Eylül</v>
      </c>
    </row>
    <row r="410" spans="1:12" x14ac:dyDescent="0.25">
      <c r="A410" t="str">
        <f t="shared" si="25"/>
        <v>201940</v>
      </c>
      <c r="B410" s="55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5" t="str">
        <f t="shared" si="28"/>
        <v>Ekim</v>
      </c>
    </row>
    <row r="411" spans="1:12" x14ac:dyDescent="0.25">
      <c r="A411" t="str">
        <f t="shared" si="25"/>
        <v>201941</v>
      </c>
      <c r="B411" s="55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5" t="str">
        <f t="shared" si="28"/>
        <v>Ekim</v>
      </c>
    </row>
    <row r="412" spans="1:12" x14ac:dyDescent="0.25">
      <c r="A412" t="str">
        <f t="shared" si="25"/>
        <v>201942</v>
      </c>
      <c r="B412" s="55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5" t="str">
        <f t="shared" si="28"/>
        <v>Ekim</v>
      </c>
    </row>
    <row r="413" spans="1:12" x14ac:dyDescent="0.25">
      <c r="A413" t="str">
        <f t="shared" si="25"/>
        <v>201943</v>
      </c>
      <c r="B413" s="55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5" t="str">
        <f t="shared" si="28"/>
        <v>Ekim</v>
      </c>
    </row>
    <row r="414" spans="1:12" x14ac:dyDescent="0.25">
      <c r="A414" t="str">
        <f t="shared" si="25"/>
        <v>201944</v>
      </c>
      <c r="B414" s="55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5" t="str">
        <f t="shared" si="28"/>
        <v>Kasım</v>
      </c>
    </row>
    <row r="415" spans="1:12" x14ac:dyDescent="0.25">
      <c r="A415" t="str">
        <f t="shared" si="25"/>
        <v>201945</v>
      </c>
      <c r="B415" s="55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5" t="str">
        <f t="shared" si="28"/>
        <v>Kasım</v>
      </c>
    </row>
    <row r="416" spans="1:12" x14ac:dyDescent="0.25">
      <c r="A416" t="str">
        <f t="shared" si="25"/>
        <v>201946</v>
      </c>
      <c r="B416" s="55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5" t="str">
        <f t="shared" si="28"/>
        <v>Kasım</v>
      </c>
    </row>
    <row r="417" spans="1:12" x14ac:dyDescent="0.25">
      <c r="A417" t="str">
        <f t="shared" si="25"/>
        <v>201947</v>
      </c>
      <c r="B417" s="55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5" t="str">
        <f t="shared" si="28"/>
        <v>Kasım</v>
      </c>
    </row>
    <row r="418" spans="1:12" x14ac:dyDescent="0.25">
      <c r="A418" t="str">
        <f t="shared" si="25"/>
        <v>201948</v>
      </c>
      <c r="B418" s="55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5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5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5" t="str">
        <f t="shared" si="28"/>
        <v>Aralık</v>
      </c>
    </row>
    <row r="420" spans="1:12" x14ac:dyDescent="0.25">
      <c r="A420" t="str">
        <f t="shared" si="29"/>
        <v>201950</v>
      </c>
      <c r="B420" s="55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5" t="str">
        <f t="shared" si="28"/>
        <v>Aralık</v>
      </c>
    </row>
    <row r="421" spans="1:12" x14ac:dyDescent="0.25">
      <c r="A421" t="str">
        <f t="shared" si="29"/>
        <v>201951</v>
      </c>
      <c r="B421" s="55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5" t="str">
        <f t="shared" si="28"/>
        <v>Aralık</v>
      </c>
    </row>
    <row r="422" spans="1:12" x14ac:dyDescent="0.25">
      <c r="A422" t="str">
        <f t="shared" si="29"/>
        <v>201952</v>
      </c>
      <c r="B422" s="55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5" t="str">
        <f t="shared" si="28"/>
        <v>Aralık</v>
      </c>
    </row>
    <row r="423" spans="1:12" x14ac:dyDescent="0.25">
      <c r="A423" t="str">
        <f t="shared" si="29"/>
        <v>20201</v>
      </c>
      <c r="B423" s="55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5" t="str">
        <f t="shared" si="28"/>
        <v>Ocak</v>
      </c>
    </row>
    <row r="424" spans="1:12" x14ac:dyDescent="0.25">
      <c r="A424" t="str">
        <f t="shared" si="29"/>
        <v>20202</v>
      </c>
      <c r="B424" s="55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5" t="str">
        <f t="shared" si="28"/>
        <v>Ocak</v>
      </c>
    </row>
    <row r="425" spans="1:12" x14ac:dyDescent="0.25">
      <c r="A425" t="str">
        <f t="shared" si="29"/>
        <v>20203</v>
      </c>
      <c r="B425" s="55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5" t="str">
        <f t="shared" si="28"/>
        <v>Ocak</v>
      </c>
    </row>
    <row r="426" spans="1:12" x14ac:dyDescent="0.25">
      <c r="A426" t="str">
        <f t="shared" si="29"/>
        <v>20204</v>
      </c>
      <c r="B426" s="55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5" t="str">
        <f t="shared" si="28"/>
        <v>Ocak</v>
      </c>
    </row>
    <row r="427" spans="1:12" x14ac:dyDescent="0.25">
      <c r="A427" t="str">
        <f t="shared" si="29"/>
        <v>20205</v>
      </c>
      <c r="B427" s="55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5" t="str">
        <f t="shared" si="28"/>
        <v>Şubat</v>
      </c>
    </row>
    <row r="428" spans="1:12" x14ac:dyDescent="0.25">
      <c r="A428" t="str">
        <f t="shared" si="29"/>
        <v>20206</v>
      </c>
      <c r="B428" s="55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5" t="str">
        <f t="shared" si="28"/>
        <v>Şubat</v>
      </c>
    </row>
    <row r="429" spans="1:12" x14ac:dyDescent="0.25">
      <c r="A429" t="str">
        <f t="shared" si="29"/>
        <v>20207</v>
      </c>
      <c r="B429" s="55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5" t="str">
        <f t="shared" si="28"/>
        <v>Şubat</v>
      </c>
    </row>
    <row r="430" spans="1:12" x14ac:dyDescent="0.25">
      <c r="A430" t="str">
        <f t="shared" si="29"/>
        <v>20208</v>
      </c>
      <c r="B430" s="55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5" t="str">
        <f t="shared" si="28"/>
        <v>Şubat</v>
      </c>
    </row>
    <row r="431" spans="1:12" x14ac:dyDescent="0.25">
      <c r="A431" t="str">
        <f t="shared" si="29"/>
        <v>20209</v>
      </c>
      <c r="B431" s="55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5" t="str">
        <f t="shared" si="28"/>
        <v>Mart</v>
      </c>
    </row>
    <row r="432" spans="1:12" x14ac:dyDescent="0.25">
      <c r="A432" t="str">
        <f t="shared" si="29"/>
        <v>202010</v>
      </c>
      <c r="B432" s="55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5" t="str">
        <f t="shared" si="28"/>
        <v>Mart</v>
      </c>
    </row>
    <row r="433" spans="1:12" x14ac:dyDescent="0.25">
      <c r="A433" t="str">
        <f t="shared" si="29"/>
        <v>202011</v>
      </c>
      <c r="B433" s="55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5" t="str">
        <f t="shared" si="28"/>
        <v>Mart</v>
      </c>
    </row>
    <row r="434" spans="1:12" x14ac:dyDescent="0.25">
      <c r="A434" t="str">
        <f t="shared" si="29"/>
        <v>202012</v>
      </c>
      <c r="B434" s="55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5" t="str">
        <f t="shared" si="28"/>
        <v>Mart</v>
      </c>
    </row>
    <row r="435" spans="1:12" x14ac:dyDescent="0.25">
      <c r="A435" t="str">
        <f t="shared" si="29"/>
        <v>202013</v>
      </c>
      <c r="B435" s="55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5" t="str">
        <f t="shared" si="28"/>
        <v>Mart</v>
      </c>
    </row>
    <row r="436" spans="1:12" x14ac:dyDescent="0.25">
      <c r="A436" t="str">
        <f t="shared" si="29"/>
        <v>202014</v>
      </c>
      <c r="B436" s="55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5" t="str">
        <f t="shared" si="28"/>
        <v>Nisan</v>
      </c>
    </row>
    <row r="437" spans="1:12" x14ac:dyDescent="0.25">
      <c r="A437" t="str">
        <f t="shared" si="29"/>
        <v>202015</v>
      </c>
      <c r="B437" s="55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5" t="str">
        <f t="shared" si="28"/>
        <v>Nisan</v>
      </c>
    </row>
    <row r="438" spans="1:12" x14ac:dyDescent="0.25">
      <c r="A438" t="str">
        <f t="shared" si="29"/>
        <v>202016</v>
      </c>
      <c r="B438" s="55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5" t="str">
        <f t="shared" si="28"/>
        <v>Nisan</v>
      </c>
    </row>
    <row r="439" spans="1:12" x14ac:dyDescent="0.25">
      <c r="A439" t="str">
        <f t="shared" si="29"/>
        <v>202017</v>
      </c>
      <c r="B439" s="55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5" t="str">
        <f t="shared" si="28"/>
        <v>Nisan</v>
      </c>
    </row>
    <row r="440" spans="1:12" x14ac:dyDescent="0.25">
      <c r="A440" t="str">
        <f t="shared" si="29"/>
        <v>202018</v>
      </c>
      <c r="B440" s="55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5" t="str">
        <f t="shared" si="28"/>
        <v>Mayıs</v>
      </c>
    </row>
    <row r="441" spans="1:12" x14ac:dyDescent="0.25">
      <c r="A441" t="str">
        <f t="shared" si="29"/>
        <v>202019</v>
      </c>
      <c r="B441" s="55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5" t="str">
        <f t="shared" si="28"/>
        <v>Mayıs</v>
      </c>
    </row>
    <row r="442" spans="1:12" x14ac:dyDescent="0.25">
      <c r="A442" t="str">
        <f t="shared" si="29"/>
        <v>202020</v>
      </c>
      <c r="B442" s="55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5" t="str">
        <f t="shared" si="28"/>
        <v>Mayıs</v>
      </c>
    </row>
    <row r="443" spans="1:12" x14ac:dyDescent="0.25">
      <c r="A443" t="str">
        <f t="shared" si="29"/>
        <v>202021</v>
      </c>
      <c r="B443" s="55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5" t="str">
        <f t="shared" si="28"/>
        <v>Mayıs</v>
      </c>
    </row>
    <row r="444" spans="1:12" x14ac:dyDescent="0.25">
      <c r="A444" t="str">
        <f t="shared" si="29"/>
        <v>202022</v>
      </c>
      <c r="B444" s="55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5" t="str">
        <f t="shared" si="28"/>
        <v>Haziran</v>
      </c>
    </row>
    <row r="445" spans="1:12" x14ac:dyDescent="0.25">
      <c r="A445" t="str">
        <f t="shared" si="29"/>
        <v>202023</v>
      </c>
      <c r="B445" s="55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5" t="str">
        <f t="shared" si="28"/>
        <v>Haziran</v>
      </c>
    </row>
    <row r="446" spans="1:12" x14ac:dyDescent="0.25">
      <c r="A446" t="str">
        <f t="shared" si="29"/>
        <v>202024</v>
      </c>
      <c r="B446" s="55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5" t="str">
        <f t="shared" si="28"/>
        <v>Haziran</v>
      </c>
    </row>
    <row r="447" spans="1:12" x14ac:dyDescent="0.25">
      <c r="A447" t="str">
        <f t="shared" si="29"/>
        <v>202025</v>
      </c>
      <c r="B447" s="55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5" t="str">
        <f t="shared" si="28"/>
        <v>Haziran</v>
      </c>
    </row>
    <row r="448" spans="1:12" x14ac:dyDescent="0.25">
      <c r="A448" t="str">
        <f t="shared" si="29"/>
        <v>202026</v>
      </c>
      <c r="B448" s="55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5" t="str">
        <f t="shared" si="28"/>
        <v>Haziran</v>
      </c>
    </row>
    <row r="449" spans="1:12" x14ac:dyDescent="0.25">
      <c r="A449" t="str">
        <f t="shared" si="29"/>
        <v>202027</v>
      </c>
      <c r="B449" s="55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5" t="str">
        <f t="shared" si="28"/>
        <v>Temmuz</v>
      </c>
    </row>
    <row r="450" spans="1:12" x14ac:dyDescent="0.25">
      <c r="A450" t="str">
        <f t="shared" si="29"/>
        <v>202028</v>
      </c>
      <c r="B450" s="55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5" t="str">
        <f t="shared" si="28"/>
        <v>Temmuz</v>
      </c>
    </row>
    <row r="451" spans="1:12" x14ac:dyDescent="0.25">
      <c r="A451" t="str">
        <f t="shared" si="29"/>
        <v>202029</v>
      </c>
      <c r="B451" s="55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5" t="str">
        <f t="shared" si="28"/>
        <v>Temmuz</v>
      </c>
    </row>
    <row r="452" spans="1:12" x14ac:dyDescent="0.25">
      <c r="A452" t="str">
        <f t="shared" si="29"/>
        <v>202030</v>
      </c>
      <c r="B452" s="55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5" t="str">
        <f t="shared" si="28"/>
        <v>Temmuz</v>
      </c>
    </row>
    <row r="453" spans="1:12" x14ac:dyDescent="0.25">
      <c r="A453" t="str">
        <f t="shared" si="29"/>
        <v>202031</v>
      </c>
      <c r="B453" s="55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5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5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5" t="str">
        <f t="shared" si="32"/>
        <v>Ağustos</v>
      </c>
    </row>
    <row r="455" spans="1:12" x14ac:dyDescent="0.25">
      <c r="A455" t="str">
        <f t="shared" si="29"/>
        <v>202033</v>
      </c>
      <c r="B455" s="55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5" t="str">
        <f t="shared" si="32"/>
        <v>Ağustos</v>
      </c>
    </row>
    <row r="456" spans="1:12" x14ac:dyDescent="0.25">
      <c r="A456" t="str">
        <f t="shared" si="29"/>
        <v>202034</v>
      </c>
      <c r="B456" s="55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5" t="str">
        <f t="shared" si="32"/>
        <v>Ağustos</v>
      </c>
    </row>
    <row r="457" spans="1:12" x14ac:dyDescent="0.25">
      <c r="A457" t="str">
        <f t="shared" si="29"/>
        <v>202035</v>
      </c>
      <c r="B457" s="55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5" t="str">
        <f t="shared" si="32"/>
        <v>Ağustos</v>
      </c>
    </row>
    <row r="458" spans="1:12" x14ac:dyDescent="0.25">
      <c r="A458" t="str">
        <f t="shared" si="29"/>
        <v>202036</v>
      </c>
      <c r="B458" s="55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5" t="str">
        <f t="shared" si="32"/>
        <v>Eylül</v>
      </c>
    </row>
    <row r="459" spans="1:12" x14ac:dyDescent="0.25">
      <c r="A459" t="str">
        <f t="shared" si="29"/>
        <v>202037</v>
      </c>
      <c r="B459" s="55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5" t="str">
        <f t="shared" si="32"/>
        <v>Eylül</v>
      </c>
    </row>
    <row r="460" spans="1:12" x14ac:dyDescent="0.25">
      <c r="A460" t="str">
        <f t="shared" si="29"/>
        <v>202038</v>
      </c>
      <c r="B460" s="55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5" t="str">
        <f t="shared" si="32"/>
        <v>Eylül</v>
      </c>
    </row>
    <row r="461" spans="1:12" x14ac:dyDescent="0.25">
      <c r="A461" t="str">
        <f t="shared" si="29"/>
        <v>202039</v>
      </c>
      <c r="B461" s="55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5" t="str">
        <f t="shared" si="32"/>
        <v>Eylül</v>
      </c>
    </row>
    <row r="462" spans="1:12" x14ac:dyDescent="0.25">
      <c r="A462" t="str">
        <f t="shared" si="29"/>
        <v>202040</v>
      </c>
      <c r="B462" s="55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5" t="str">
        <f t="shared" si="32"/>
        <v>Ekim</v>
      </c>
    </row>
    <row r="463" spans="1:12" x14ac:dyDescent="0.25">
      <c r="A463" t="str">
        <f t="shared" si="29"/>
        <v>202041</v>
      </c>
      <c r="B463" s="55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5" t="str">
        <f t="shared" si="32"/>
        <v>Ekim</v>
      </c>
    </row>
    <row r="464" spans="1:12" x14ac:dyDescent="0.25">
      <c r="A464" t="str">
        <f t="shared" si="29"/>
        <v>202042</v>
      </c>
      <c r="B464" s="55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5" t="str">
        <f t="shared" si="32"/>
        <v>Ekim</v>
      </c>
    </row>
    <row r="465" spans="1:18" x14ac:dyDescent="0.25">
      <c r="A465" t="str">
        <f t="shared" si="29"/>
        <v>202043</v>
      </c>
      <c r="B465" s="55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5" t="str">
        <f t="shared" si="32"/>
        <v>Ekim</v>
      </c>
    </row>
    <row r="466" spans="1:18" x14ac:dyDescent="0.25">
      <c r="A466" t="str">
        <f t="shared" si="29"/>
        <v>202044</v>
      </c>
      <c r="B466" s="55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5" t="str">
        <f t="shared" si="32"/>
        <v>Kasım</v>
      </c>
    </row>
    <row r="467" spans="1:18" x14ac:dyDescent="0.25">
      <c r="A467" t="str">
        <f t="shared" si="29"/>
        <v>202045</v>
      </c>
      <c r="B467" s="55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5" t="str">
        <f t="shared" si="32"/>
        <v>Kasım</v>
      </c>
    </row>
    <row r="468" spans="1:18" x14ac:dyDescent="0.25">
      <c r="A468" t="str">
        <f t="shared" si="29"/>
        <v>202046</v>
      </c>
      <c r="B468" s="55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5" t="str">
        <f t="shared" si="32"/>
        <v>Kasım</v>
      </c>
    </row>
    <row r="469" spans="1:18" x14ac:dyDescent="0.25">
      <c r="A469" t="str">
        <f t="shared" si="29"/>
        <v>202047</v>
      </c>
      <c r="B469" s="55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5" t="str">
        <f t="shared" si="32"/>
        <v>Kasım</v>
      </c>
    </row>
    <row r="470" spans="1:18" x14ac:dyDescent="0.25">
      <c r="A470" t="str">
        <f t="shared" si="29"/>
        <v>202048</v>
      </c>
      <c r="B470" s="55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5" t="str">
        <f t="shared" si="32"/>
        <v>Kasım</v>
      </c>
    </row>
    <row r="471" spans="1:18" x14ac:dyDescent="0.25">
      <c r="A471" t="str">
        <f t="shared" si="29"/>
        <v>202049</v>
      </c>
      <c r="B471" s="55" t="str">
        <f t="shared" si="31"/>
        <v>202049</v>
      </c>
      <c r="C471" s="55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5" t="str">
        <f t="shared" si="32"/>
        <v>Aralık</v>
      </c>
    </row>
    <row r="472" spans="1:18" x14ac:dyDescent="0.25">
      <c r="A472" t="str">
        <f t="shared" si="29"/>
        <v>202050</v>
      </c>
      <c r="B472" s="55" t="str">
        <f t="shared" si="31"/>
        <v>202050</v>
      </c>
      <c r="C472" s="55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5" t="str">
        <f t="shared" si="32"/>
        <v>Aralık</v>
      </c>
    </row>
    <row r="473" spans="1:18" x14ac:dyDescent="0.25">
      <c r="A473" t="str">
        <f t="shared" si="29"/>
        <v>202051</v>
      </c>
      <c r="B473" s="55" t="str">
        <f t="shared" si="31"/>
        <v>202051</v>
      </c>
      <c r="C473" s="55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5" t="str">
        <f t="shared" si="32"/>
        <v>Aralık</v>
      </c>
    </row>
    <row r="474" spans="1:18" x14ac:dyDescent="0.25">
      <c r="A474" t="str">
        <f t="shared" si="29"/>
        <v>202052</v>
      </c>
      <c r="B474" s="55" t="str">
        <f t="shared" si="31"/>
        <v>202052</v>
      </c>
      <c r="C474" s="55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5" t="str">
        <f t="shared" si="32"/>
        <v>Aralık</v>
      </c>
    </row>
    <row r="475" spans="1:18" x14ac:dyDescent="0.25">
      <c r="A475" s="55" t="str">
        <f t="shared" ref="A475:A526" si="33">+E475&amp;G475</f>
        <v>20211</v>
      </c>
      <c r="B475" s="55" t="str">
        <f t="shared" si="31"/>
        <v>20211</v>
      </c>
      <c r="C475" s="55" t="str">
        <f t="shared" si="30"/>
        <v>Ocak20211</v>
      </c>
      <c r="D475" s="55" t="s">
        <v>440</v>
      </c>
      <c r="E475" s="55">
        <v>2021</v>
      </c>
      <c r="F475" s="55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5" t="str">
        <f t="shared" si="32"/>
        <v>Ocak</v>
      </c>
    </row>
    <row r="476" spans="1:18" x14ac:dyDescent="0.25">
      <c r="A476" s="55" t="str">
        <f t="shared" si="33"/>
        <v>20212</v>
      </c>
      <c r="B476" s="55" t="str">
        <f t="shared" si="31"/>
        <v>20212</v>
      </c>
      <c r="C476" s="55" t="str">
        <f t="shared" si="30"/>
        <v>Ocak20212</v>
      </c>
      <c r="D476" s="55" t="s">
        <v>440</v>
      </c>
      <c r="E476" s="55">
        <v>2021</v>
      </c>
      <c r="F476" s="55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5" t="str">
        <f t="shared" si="32"/>
        <v>Ocak</v>
      </c>
      <c r="M476" s="55"/>
      <c r="N476" s="55"/>
      <c r="R476" s="55"/>
    </row>
    <row r="477" spans="1:18" x14ac:dyDescent="0.25">
      <c r="A477" s="55" t="str">
        <f t="shared" si="33"/>
        <v>20213</v>
      </c>
      <c r="B477" s="55" t="str">
        <f t="shared" si="31"/>
        <v>20213</v>
      </c>
      <c r="C477" s="55" t="str">
        <f t="shared" si="30"/>
        <v>Ocak20213</v>
      </c>
      <c r="D477" s="55" t="s">
        <v>440</v>
      </c>
      <c r="E477" s="55">
        <v>2021</v>
      </c>
      <c r="F477" s="55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5" t="str">
        <f t="shared" si="32"/>
        <v>Ocak</v>
      </c>
      <c r="M477" s="55"/>
      <c r="N477" s="55"/>
      <c r="Q477" s="55"/>
      <c r="R477" s="55"/>
    </row>
    <row r="478" spans="1:18" x14ac:dyDescent="0.25">
      <c r="A478" s="55" t="str">
        <f t="shared" si="33"/>
        <v>20214</v>
      </c>
      <c r="B478" s="55" t="str">
        <f t="shared" si="31"/>
        <v>20214</v>
      </c>
      <c r="C478" s="55" t="str">
        <f t="shared" si="30"/>
        <v>Ocak20214</v>
      </c>
      <c r="D478" s="55" t="s">
        <v>440</v>
      </c>
      <c r="E478" s="55">
        <v>2021</v>
      </c>
      <c r="F478" s="55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5" t="str">
        <f t="shared" si="32"/>
        <v>Ocak</v>
      </c>
      <c r="M478" s="55"/>
      <c r="N478" s="55"/>
      <c r="Q478" s="55"/>
      <c r="R478" s="55"/>
    </row>
    <row r="479" spans="1:18" x14ac:dyDescent="0.25">
      <c r="A479" s="55" t="str">
        <f t="shared" si="33"/>
        <v>20215</v>
      </c>
      <c r="B479" s="55" t="str">
        <f t="shared" si="31"/>
        <v>20215</v>
      </c>
      <c r="C479" s="55" t="str">
        <f t="shared" si="30"/>
        <v>Şubat20211</v>
      </c>
      <c r="D479" s="55" t="s">
        <v>441</v>
      </c>
      <c r="E479" s="55">
        <v>2021</v>
      </c>
      <c r="F479" s="55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5" t="str">
        <f t="shared" si="32"/>
        <v>Şubat</v>
      </c>
      <c r="M479" s="55"/>
      <c r="N479" s="55"/>
      <c r="Q479" s="55"/>
      <c r="R479" s="55"/>
    </row>
    <row r="480" spans="1:18" x14ac:dyDescent="0.25">
      <c r="A480" s="55" t="str">
        <f t="shared" si="33"/>
        <v>20216</v>
      </c>
      <c r="B480" s="55" t="str">
        <f t="shared" si="31"/>
        <v>20216</v>
      </c>
      <c r="C480" s="55" t="str">
        <f t="shared" si="30"/>
        <v>Şubat20212</v>
      </c>
      <c r="D480" s="55" t="s">
        <v>441</v>
      </c>
      <c r="E480" s="55">
        <v>2021</v>
      </c>
      <c r="F480" s="55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5" t="str">
        <f t="shared" si="32"/>
        <v>Şubat</v>
      </c>
      <c r="M480" s="55"/>
      <c r="N480" s="55"/>
      <c r="Q480" s="55"/>
      <c r="R480" s="55"/>
    </row>
    <row r="481" spans="1:18" x14ac:dyDescent="0.25">
      <c r="A481" s="55" t="str">
        <f t="shared" si="33"/>
        <v>20217</v>
      </c>
      <c r="B481" s="55" t="str">
        <f t="shared" si="31"/>
        <v>20217</v>
      </c>
      <c r="C481" s="55" t="str">
        <f t="shared" si="30"/>
        <v>Şubat20213</v>
      </c>
      <c r="D481" s="55" t="s">
        <v>441</v>
      </c>
      <c r="E481" s="55">
        <v>2021</v>
      </c>
      <c r="F481" s="55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5" t="str">
        <f t="shared" si="32"/>
        <v>Şubat</v>
      </c>
      <c r="M481" s="55"/>
      <c r="N481" s="55"/>
      <c r="Q481" s="55"/>
      <c r="R481" s="55"/>
    </row>
    <row r="482" spans="1:18" x14ac:dyDescent="0.25">
      <c r="A482" s="55" t="str">
        <f t="shared" si="33"/>
        <v>20218</v>
      </c>
      <c r="B482" s="55" t="str">
        <f t="shared" si="31"/>
        <v>20218</v>
      </c>
      <c r="C482" s="55" t="str">
        <f t="shared" si="30"/>
        <v>Şubat20214</v>
      </c>
      <c r="D482" s="55" t="s">
        <v>441</v>
      </c>
      <c r="E482" s="55">
        <v>2021</v>
      </c>
      <c r="F482" s="55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5" t="str">
        <f t="shared" si="32"/>
        <v>Şubat</v>
      </c>
      <c r="M482" s="55"/>
      <c r="N482" s="55"/>
      <c r="Q482" s="55"/>
      <c r="R482" s="55"/>
    </row>
    <row r="483" spans="1:18" x14ac:dyDescent="0.25">
      <c r="A483" s="55" t="str">
        <f t="shared" si="33"/>
        <v>20219</v>
      </c>
      <c r="B483" s="55" t="str">
        <f t="shared" si="31"/>
        <v>20219</v>
      </c>
      <c r="C483" s="55" t="str">
        <f t="shared" ref="C483:C526" si="34">+D483&amp;E483&amp;F483</f>
        <v>Mart20211</v>
      </c>
      <c r="D483" s="55" t="s">
        <v>442</v>
      </c>
      <c r="E483" s="55">
        <v>2021</v>
      </c>
      <c r="F483" s="55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5" t="str">
        <f t="shared" si="32"/>
        <v>Mart</v>
      </c>
      <c r="M483" s="55"/>
      <c r="N483" s="55"/>
      <c r="Q483" s="55"/>
      <c r="R483" s="55"/>
    </row>
    <row r="484" spans="1:18" x14ac:dyDescent="0.25">
      <c r="A484" s="55" t="str">
        <f t="shared" si="33"/>
        <v>202110</v>
      </c>
      <c r="B484" s="55" t="str">
        <f t="shared" si="31"/>
        <v>202110</v>
      </c>
      <c r="C484" s="55" t="str">
        <f t="shared" si="34"/>
        <v>Mart20212</v>
      </c>
      <c r="D484" s="55" t="s">
        <v>442</v>
      </c>
      <c r="E484" s="55">
        <v>2021</v>
      </c>
      <c r="F484" s="55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5" t="str">
        <f t="shared" si="32"/>
        <v>Mart</v>
      </c>
      <c r="M484" s="55"/>
      <c r="N484" s="55"/>
      <c r="Q484" s="55"/>
      <c r="R484" s="55"/>
    </row>
    <row r="485" spans="1:18" x14ac:dyDescent="0.25">
      <c r="A485" s="55" t="str">
        <f t="shared" si="33"/>
        <v>202111</v>
      </c>
      <c r="B485" s="55" t="str">
        <f t="shared" si="31"/>
        <v>202111</v>
      </c>
      <c r="C485" s="55" t="str">
        <f t="shared" si="34"/>
        <v>Mart20213</v>
      </c>
      <c r="D485" s="55" t="s">
        <v>442</v>
      </c>
      <c r="E485" s="55">
        <v>2021</v>
      </c>
      <c r="F485" s="55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5" t="str">
        <f t="shared" si="32"/>
        <v>Mart</v>
      </c>
      <c r="M485" s="55"/>
      <c r="N485" s="55"/>
      <c r="Q485" s="55"/>
      <c r="R485" s="55"/>
    </row>
    <row r="486" spans="1:18" x14ac:dyDescent="0.25">
      <c r="A486" s="55" t="str">
        <f t="shared" si="33"/>
        <v>202112</v>
      </c>
      <c r="B486" s="55" t="str">
        <f t="shared" si="31"/>
        <v>202112</v>
      </c>
      <c r="C486" s="55" t="str">
        <f t="shared" si="34"/>
        <v>Mart20214</v>
      </c>
      <c r="D486" s="55" t="s">
        <v>442</v>
      </c>
      <c r="E486" s="55">
        <v>2021</v>
      </c>
      <c r="F486" s="55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5" t="str">
        <f t="shared" si="32"/>
        <v>Mart</v>
      </c>
      <c r="M486" s="55"/>
      <c r="N486" s="55"/>
      <c r="Q486" s="55"/>
      <c r="R486" s="55"/>
    </row>
    <row r="487" spans="1:18" x14ac:dyDescent="0.25">
      <c r="A487" s="55" t="str">
        <f t="shared" si="33"/>
        <v>202113</v>
      </c>
      <c r="B487" s="55" t="str">
        <f t="shared" si="31"/>
        <v>202113</v>
      </c>
      <c r="C487" s="55" t="str">
        <f t="shared" si="34"/>
        <v>Mart20215</v>
      </c>
      <c r="D487" s="55" t="s">
        <v>442</v>
      </c>
      <c r="E487" s="55">
        <v>2021</v>
      </c>
      <c r="F487" s="55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5" t="str">
        <f t="shared" si="32"/>
        <v>Mart</v>
      </c>
      <c r="M487" s="55"/>
      <c r="N487" s="55"/>
      <c r="Q487" s="55"/>
    </row>
    <row r="488" spans="1:18" x14ac:dyDescent="0.25">
      <c r="A488" s="55" t="str">
        <f t="shared" si="33"/>
        <v>202114</v>
      </c>
      <c r="B488" s="55" t="str">
        <f t="shared" si="31"/>
        <v>202114</v>
      </c>
      <c r="C488" s="55" t="str">
        <f t="shared" si="34"/>
        <v>Nisan20211</v>
      </c>
      <c r="D488" s="55" t="s">
        <v>443</v>
      </c>
      <c r="E488" s="55">
        <v>2021</v>
      </c>
      <c r="F488" s="55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5" t="str">
        <f t="shared" si="32"/>
        <v>Nisan</v>
      </c>
      <c r="M488" s="55"/>
      <c r="N488" s="55"/>
    </row>
    <row r="489" spans="1:18" x14ac:dyDescent="0.25">
      <c r="A489" s="55" t="str">
        <f t="shared" si="33"/>
        <v>202115</v>
      </c>
      <c r="B489" s="55" t="str">
        <f t="shared" si="31"/>
        <v>202115</v>
      </c>
      <c r="C489" s="55" t="str">
        <f t="shared" si="34"/>
        <v>Nisan20212</v>
      </c>
      <c r="D489" s="55" t="s">
        <v>443</v>
      </c>
      <c r="E489" s="55">
        <v>2021</v>
      </c>
      <c r="F489" s="55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5" t="str">
        <f t="shared" si="32"/>
        <v>Nisan</v>
      </c>
      <c r="M489" s="55"/>
      <c r="N489" s="55"/>
    </row>
    <row r="490" spans="1:18" x14ac:dyDescent="0.25">
      <c r="A490" s="55" t="str">
        <f t="shared" si="33"/>
        <v>202116</v>
      </c>
      <c r="B490" s="55" t="str">
        <f t="shared" si="31"/>
        <v>202116</v>
      </c>
      <c r="C490" s="55" t="str">
        <f t="shared" si="34"/>
        <v>Nisan20213</v>
      </c>
      <c r="D490" s="55" t="s">
        <v>443</v>
      </c>
      <c r="E490" s="55">
        <v>2021</v>
      </c>
      <c r="F490" s="55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5" t="str">
        <f t="shared" si="32"/>
        <v>Nisan</v>
      </c>
      <c r="M490" s="55"/>
      <c r="N490" s="55"/>
    </row>
    <row r="491" spans="1:18" x14ac:dyDescent="0.25">
      <c r="A491" s="55" t="str">
        <f t="shared" si="33"/>
        <v>202117</v>
      </c>
      <c r="B491" s="55" t="str">
        <f t="shared" si="31"/>
        <v>202117</v>
      </c>
      <c r="C491" s="55" t="str">
        <f t="shared" si="34"/>
        <v>Nisan20214</v>
      </c>
      <c r="D491" s="55" t="s">
        <v>443</v>
      </c>
      <c r="E491" s="55">
        <v>2021</v>
      </c>
      <c r="F491" s="55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5" t="str">
        <f t="shared" si="32"/>
        <v>Nisan</v>
      </c>
      <c r="M491" s="55"/>
      <c r="N491" s="55"/>
    </row>
    <row r="492" spans="1:18" x14ac:dyDescent="0.25">
      <c r="A492" s="55" t="str">
        <f t="shared" si="33"/>
        <v>202118</v>
      </c>
      <c r="B492" s="55" t="str">
        <f t="shared" si="31"/>
        <v>202118</v>
      </c>
      <c r="C492" s="55" t="str">
        <f t="shared" si="34"/>
        <v>Mayıs20211</v>
      </c>
      <c r="D492" s="55" t="s">
        <v>444</v>
      </c>
      <c r="E492" s="55">
        <v>2021</v>
      </c>
      <c r="F492" s="55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5" t="str">
        <f t="shared" si="32"/>
        <v>Mayıs</v>
      </c>
      <c r="M492" s="55"/>
      <c r="N492" s="55"/>
    </row>
    <row r="493" spans="1:18" x14ac:dyDescent="0.25">
      <c r="A493" s="55" t="str">
        <f t="shared" si="33"/>
        <v>202119</v>
      </c>
      <c r="B493" s="55" t="str">
        <f t="shared" si="31"/>
        <v>202119</v>
      </c>
      <c r="C493" s="55" t="str">
        <f t="shared" si="34"/>
        <v>Mayıs20212</v>
      </c>
      <c r="D493" s="55" t="s">
        <v>444</v>
      </c>
      <c r="E493" s="55">
        <v>2021</v>
      </c>
      <c r="F493" s="55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5" t="str">
        <f t="shared" si="32"/>
        <v>Mayıs</v>
      </c>
      <c r="M493" s="55"/>
      <c r="N493" s="55"/>
    </row>
    <row r="494" spans="1:18" x14ac:dyDescent="0.25">
      <c r="A494" s="55" t="str">
        <f t="shared" si="33"/>
        <v>202120</v>
      </c>
      <c r="B494" s="55" t="str">
        <f t="shared" si="31"/>
        <v>202120</v>
      </c>
      <c r="C494" s="55" t="str">
        <f t="shared" si="34"/>
        <v>Mayıs20213</v>
      </c>
      <c r="D494" s="55" t="s">
        <v>444</v>
      </c>
      <c r="E494" s="55">
        <v>2021</v>
      </c>
      <c r="F494" s="55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5" t="str">
        <f t="shared" si="32"/>
        <v>Mayıs</v>
      </c>
      <c r="M494" s="55"/>
      <c r="N494" s="55"/>
    </row>
    <row r="495" spans="1:18" x14ac:dyDescent="0.25">
      <c r="A495" s="55" t="str">
        <f t="shared" si="33"/>
        <v>202121</v>
      </c>
      <c r="B495" s="55" t="str">
        <f t="shared" si="31"/>
        <v>202121</v>
      </c>
      <c r="C495" s="55" t="str">
        <f t="shared" si="34"/>
        <v>Mayıs20214</v>
      </c>
      <c r="D495" s="55" t="s">
        <v>444</v>
      </c>
      <c r="E495" s="55">
        <v>2021</v>
      </c>
      <c r="F495" s="55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5" t="str">
        <f t="shared" si="32"/>
        <v>Mayıs</v>
      </c>
      <c r="M495" s="55"/>
      <c r="N495" s="55"/>
    </row>
    <row r="496" spans="1:18" x14ac:dyDescent="0.25">
      <c r="A496" s="55" t="str">
        <f t="shared" si="33"/>
        <v>202122</v>
      </c>
      <c r="B496" s="55" t="str">
        <f t="shared" si="31"/>
        <v>202122</v>
      </c>
      <c r="C496" s="55" t="str">
        <f t="shared" si="34"/>
        <v>Mayıs20215</v>
      </c>
      <c r="D496" s="55" t="s">
        <v>444</v>
      </c>
      <c r="E496" s="55">
        <v>2021</v>
      </c>
      <c r="F496" s="55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5" t="str">
        <f t="shared" si="32"/>
        <v>Mayıs</v>
      </c>
      <c r="M496" s="55"/>
      <c r="N496" s="55"/>
    </row>
    <row r="497" spans="1:14" x14ac:dyDescent="0.25">
      <c r="A497" s="55" t="str">
        <f t="shared" si="33"/>
        <v>202123</v>
      </c>
      <c r="B497" s="55" t="str">
        <f t="shared" si="31"/>
        <v>202123</v>
      </c>
      <c r="C497" s="55" t="str">
        <f t="shared" si="34"/>
        <v>Haziran20211</v>
      </c>
      <c r="D497" s="55" t="s">
        <v>445</v>
      </c>
      <c r="E497" s="55">
        <v>2021</v>
      </c>
      <c r="F497" s="55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5" t="str">
        <f t="shared" si="32"/>
        <v>Haziran</v>
      </c>
      <c r="M497" s="55"/>
      <c r="N497" s="55"/>
    </row>
    <row r="498" spans="1:14" x14ac:dyDescent="0.25">
      <c r="A498" s="55" t="str">
        <f t="shared" si="33"/>
        <v>202124</v>
      </c>
      <c r="B498" s="55" t="str">
        <f t="shared" si="31"/>
        <v>202124</v>
      </c>
      <c r="C498" s="55" t="str">
        <f t="shared" si="34"/>
        <v>Haziran20212</v>
      </c>
      <c r="D498" s="55" t="s">
        <v>445</v>
      </c>
      <c r="E498" s="55">
        <v>2021</v>
      </c>
      <c r="F498" s="55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5" t="str">
        <f t="shared" si="32"/>
        <v>Haziran</v>
      </c>
      <c r="M498" s="55"/>
      <c r="N498" s="55"/>
    </row>
    <row r="499" spans="1:14" x14ac:dyDescent="0.25">
      <c r="A499" s="55" t="str">
        <f t="shared" si="33"/>
        <v>202125</v>
      </c>
      <c r="B499" s="55" t="str">
        <f t="shared" si="31"/>
        <v>202125</v>
      </c>
      <c r="C499" s="55" t="str">
        <f t="shared" si="34"/>
        <v>Haziran20213</v>
      </c>
      <c r="D499" s="55" t="s">
        <v>445</v>
      </c>
      <c r="E499" s="55">
        <v>2021</v>
      </c>
      <c r="F499" s="55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5" t="str">
        <f t="shared" si="32"/>
        <v>Haziran</v>
      </c>
      <c r="M499" s="55"/>
      <c r="N499" s="55"/>
    </row>
    <row r="500" spans="1:14" x14ac:dyDescent="0.25">
      <c r="A500" s="55" t="str">
        <f t="shared" si="33"/>
        <v>202126</v>
      </c>
      <c r="B500" s="55" t="str">
        <f t="shared" si="31"/>
        <v>202126</v>
      </c>
      <c r="C500" s="55" t="str">
        <f t="shared" si="34"/>
        <v>Haziran20214</v>
      </c>
      <c r="D500" s="55" t="s">
        <v>445</v>
      </c>
      <c r="E500" s="55">
        <v>2021</v>
      </c>
      <c r="F500" s="55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5" t="str">
        <f t="shared" si="32"/>
        <v>Haziran</v>
      </c>
      <c r="M500" s="55"/>
      <c r="N500" s="55"/>
    </row>
    <row r="501" spans="1:14" x14ac:dyDescent="0.25">
      <c r="A501" s="55" t="str">
        <f t="shared" si="33"/>
        <v>202127</v>
      </c>
      <c r="B501" s="55" t="str">
        <f t="shared" si="31"/>
        <v>202127</v>
      </c>
      <c r="C501" s="55" t="str">
        <f t="shared" si="34"/>
        <v>Temmuz20211</v>
      </c>
      <c r="D501" s="55" t="s">
        <v>446</v>
      </c>
      <c r="E501" s="55">
        <v>2021</v>
      </c>
      <c r="F501" s="55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5" t="str">
        <f t="shared" si="32"/>
        <v>Temmuz</v>
      </c>
      <c r="M501" s="55"/>
      <c r="N501" s="55"/>
    </row>
    <row r="502" spans="1:14" x14ac:dyDescent="0.25">
      <c r="A502" s="55" t="str">
        <f t="shared" si="33"/>
        <v>202128</v>
      </c>
      <c r="B502" s="55" t="str">
        <f t="shared" si="31"/>
        <v>202128</v>
      </c>
      <c r="C502" s="55" t="str">
        <f t="shared" si="34"/>
        <v>Temmuz20212</v>
      </c>
      <c r="D502" s="55" t="s">
        <v>446</v>
      </c>
      <c r="E502" s="55">
        <v>2021</v>
      </c>
      <c r="F502" s="55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5" t="str">
        <f t="shared" si="32"/>
        <v>Temmuz</v>
      </c>
      <c r="M502" s="55"/>
      <c r="N502" s="55"/>
    </row>
    <row r="503" spans="1:14" x14ac:dyDescent="0.25">
      <c r="A503" s="55" t="str">
        <f t="shared" si="33"/>
        <v>202129</v>
      </c>
      <c r="B503" s="55" t="str">
        <f t="shared" si="31"/>
        <v>202129</v>
      </c>
      <c r="C503" s="55" t="str">
        <f t="shared" si="34"/>
        <v>Temmuz20213</v>
      </c>
      <c r="D503" s="55" t="s">
        <v>446</v>
      </c>
      <c r="E503" s="55">
        <v>2021</v>
      </c>
      <c r="F503" s="55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5" t="str">
        <f t="shared" si="32"/>
        <v>Temmuz</v>
      </c>
      <c r="M503" s="55"/>
      <c r="N503" s="55"/>
    </row>
    <row r="504" spans="1:14" x14ac:dyDescent="0.25">
      <c r="A504" s="55" t="str">
        <f t="shared" si="33"/>
        <v>202130</v>
      </c>
      <c r="B504" s="55" t="str">
        <f t="shared" si="31"/>
        <v>202130</v>
      </c>
      <c r="C504" s="55" t="str">
        <f t="shared" si="34"/>
        <v>Temmuz20214</v>
      </c>
      <c r="D504" s="55" t="s">
        <v>446</v>
      </c>
      <c r="E504" s="55">
        <v>2021</v>
      </c>
      <c r="F504" s="55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5" t="str">
        <f t="shared" si="32"/>
        <v>Temmuz</v>
      </c>
      <c r="M504" s="55"/>
      <c r="N504" s="55"/>
    </row>
    <row r="505" spans="1:14" x14ac:dyDescent="0.25">
      <c r="A505" s="55" t="str">
        <f t="shared" si="33"/>
        <v>202131</v>
      </c>
      <c r="B505" s="55" t="str">
        <f t="shared" si="31"/>
        <v>202131</v>
      </c>
      <c r="C505" s="55" t="str">
        <f t="shared" si="34"/>
        <v>Ağustos20211</v>
      </c>
      <c r="D505" s="55" t="s">
        <v>447</v>
      </c>
      <c r="E505" s="55">
        <v>2021</v>
      </c>
      <c r="F505" s="55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5" t="str">
        <f t="shared" si="32"/>
        <v>Ağustos</v>
      </c>
      <c r="M505" s="55"/>
      <c r="N505" s="55"/>
    </row>
    <row r="506" spans="1:14" x14ac:dyDescent="0.25">
      <c r="A506" s="55" t="str">
        <f t="shared" si="33"/>
        <v>202132</v>
      </c>
      <c r="B506" s="55" t="str">
        <f t="shared" si="31"/>
        <v>202132</v>
      </c>
      <c r="C506" s="55" t="str">
        <f t="shared" si="34"/>
        <v>Ağustos20212</v>
      </c>
      <c r="D506" s="55" t="s">
        <v>447</v>
      </c>
      <c r="E506" s="55">
        <v>2021</v>
      </c>
      <c r="F506" s="55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5" t="str">
        <f t="shared" si="32"/>
        <v>Ağustos</v>
      </c>
      <c r="M506" s="55"/>
      <c r="N506" s="55"/>
    </row>
    <row r="507" spans="1:14" x14ac:dyDescent="0.25">
      <c r="A507" s="55" t="str">
        <f t="shared" si="33"/>
        <v>202133</v>
      </c>
      <c r="B507" s="55" t="str">
        <f t="shared" si="31"/>
        <v>202133</v>
      </c>
      <c r="C507" s="55" t="str">
        <f t="shared" si="34"/>
        <v>Ağustos20213</v>
      </c>
      <c r="D507" s="55" t="s">
        <v>447</v>
      </c>
      <c r="E507" s="55">
        <v>2021</v>
      </c>
      <c r="F507" s="55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5" t="str">
        <f t="shared" si="32"/>
        <v>Ağustos</v>
      </c>
      <c r="M507" s="55"/>
      <c r="N507" s="55"/>
    </row>
    <row r="508" spans="1:14" x14ac:dyDescent="0.25">
      <c r="A508" s="55" t="str">
        <f t="shared" si="33"/>
        <v>202134</v>
      </c>
      <c r="B508" s="55" t="str">
        <f t="shared" si="31"/>
        <v>202134</v>
      </c>
      <c r="C508" s="55" t="str">
        <f t="shared" si="34"/>
        <v>Ağustos20214</v>
      </c>
      <c r="D508" s="55" t="s">
        <v>447</v>
      </c>
      <c r="E508" s="55">
        <v>2021</v>
      </c>
      <c r="F508" s="55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5" t="str">
        <f t="shared" si="32"/>
        <v>Ağustos</v>
      </c>
      <c r="M508" s="55"/>
      <c r="N508" s="55"/>
    </row>
    <row r="509" spans="1:14" x14ac:dyDescent="0.25">
      <c r="A509" s="55" t="str">
        <f t="shared" si="33"/>
        <v>202135</v>
      </c>
      <c r="B509" s="55" t="str">
        <f t="shared" si="31"/>
        <v>202135</v>
      </c>
      <c r="C509" s="55" t="str">
        <f t="shared" si="34"/>
        <v>Ağustos20215</v>
      </c>
      <c r="D509" s="55" t="s">
        <v>447</v>
      </c>
      <c r="E509" s="55">
        <v>2021</v>
      </c>
      <c r="F509" s="55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5" t="str">
        <f t="shared" si="32"/>
        <v>Ağustos</v>
      </c>
      <c r="M509" s="55"/>
      <c r="N509" s="55"/>
    </row>
    <row r="510" spans="1:14" x14ac:dyDescent="0.25">
      <c r="A510" s="55" t="str">
        <f t="shared" si="33"/>
        <v>202136</v>
      </c>
      <c r="B510" s="55" t="str">
        <f t="shared" si="31"/>
        <v>202136</v>
      </c>
      <c r="C510" s="55" t="str">
        <f t="shared" si="34"/>
        <v>Eylül20211</v>
      </c>
      <c r="D510" s="55" t="s">
        <v>448</v>
      </c>
      <c r="E510" s="55">
        <v>2021</v>
      </c>
      <c r="F510" s="55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5" t="str">
        <f t="shared" si="32"/>
        <v>Eylül</v>
      </c>
      <c r="M510" s="55"/>
      <c r="N510" s="55"/>
    </row>
    <row r="511" spans="1:14" x14ac:dyDescent="0.25">
      <c r="A511" s="55" t="str">
        <f t="shared" si="33"/>
        <v>202137</v>
      </c>
      <c r="B511" s="55" t="str">
        <f t="shared" si="31"/>
        <v>202137</v>
      </c>
      <c r="C511" s="55" t="str">
        <f t="shared" si="34"/>
        <v>Eylül20212</v>
      </c>
      <c r="D511" s="55" t="s">
        <v>448</v>
      </c>
      <c r="E511" s="55">
        <v>2021</v>
      </c>
      <c r="F511" s="55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5" t="str">
        <f t="shared" si="32"/>
        <v>Eylül</v>
      </c>
      <c r="M511" s="55"/>
      <c r="N511" s="55"/>
    </row>
    <row r="512" spans="1:14" x14ac:dyDescent="0.25">
      <c r="A512" s="55" t="str">
        <f t="shared" si="33"/>
        <v>202138</v>
      </c>
      <c r="B512" s="55" t="str">
        <f t="shared" si="31"/>
        <v>202138</v>
      </c>
      <c r="C512" s="55" t="str">
        <f t="shared" si="34"/>
        <v>Eylül20213</v>
      </c>
      <c r="D512" s="55" t="s">
        <v>448</v>
      </c>
      <c r="E512" s="55">
        <v>2021</v>
      </c>
      <c r="F512" s="55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5" t="str">
        <f t="shared" si="32"/>
        <v>Eylül</v>
      </c>
      <c r="M512" s="55"/>
      <c r="N512" s="55"/>
    </row>
    <row r="513" spans="1:14" x14ac:dyDescent="0.25">
      <c r="A513" s="55" t="str">
        <f t="shared" si="33"/>
        <v>202139</v>
      </c>
      <c r="B513" s="55" t="str">
        <f t="shared" si="31"/>
        <v>202139</v>
      </c>
      <c r="C513" s="55" t="str">
        <f t="shared" si="34"/>
        <v>Eylül20214</v>
      </c>
      <c r="D513" s="55" t="s">
        <v>448</v>
      </c>
      <c r="E513" s="55">
        <v>2021</v>
      </c>
      <c r="F513" s="55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5" t="str">
        <f t="shared" si="32"/>
        <v>Eylül</v>
      </c>
      <c r="M513" s="55"/>
      <c r="N513" s="55"/>
    </row>
    <row r="514" spans="1:14" x14ac:dyDescent="0.25">
      <c r="A514" s="55" t="str">
        <f t="shared" si="33"/>
        <v>202140</v>
      </c>
      <c r="B514" s="55" t="str">
        <f t="shared" si="31"/>
        <v>202140</v>
      </c>
      <c r="C514" s="55" t="str">
        <f t="shared" si="34"/>
        <v>Ekim20211</v>
      </c>
      <c r="D514" s="55" t="s">
        <v>449</v>
      </c>
      <c r="E514" s="55">
        <v>2021</v>
      </c>
      <c r="F514" s="55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5" t="str">
        <f t="shared" si="32"/>
        <v>Ekim</v>
      </c>
      <c r="M514" s="55"/>
      <c r="N514" s="55"/>
    </row>
    <row r="515" spans="1:14" x14ac:dyDescent="0.25">
      <c r="A515" s="55" t="str">
        <f t="shared" si="33"/>
        <v>202141</v>
      </c>
      <c r="B515" s="55" t="str">
        <f t="shared" si="31"/>
        <v>202141</v>
      </c>
      <c r="C515" s="55" t="str">
        <f t="shared" si="34"/>
        <v>Ekim20212</v>
      </c>
      <c r="D515" s="55" t="s">
        <v>449</v>
      </c>
      <c r="E515" s="55">
        <v>2021</v>
      </c>
      <c r="F515" s="55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5" t="str">
        <f t="shared" si="32"/>
        <v>Ekim</v>
      </c>
      <c r="M515" s="55"/>
      <c r="N515" s="55"/>
    </row>
    <row r="516" spans="1:14" x14ac:dyDescent="0.25">
      <c r="A516" s="55" t="str">
        <f t="shared" si="33"/>
        <v>202142</v>
      </c>
      <c r="B516" s="55" t="str">
        <f t="shared" si="31"/>
        <v>202142</v>
      </c>
      <c r="C516" s="55" t="str">
        <f t="shared" si="34"/>
        <v>Ekim20213</v>
      </c>
      <c r="D516" s="55" t="s">
        <v>449</v>
      </c>
      <c r="E516" s="55">
        <v>2021</v>
      </c>
      <c r="F516" s="55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5" t="str">
        <f t="shared" si="32"/>
        <v>Ekim</v>
      </c>
      <c r="M516" s="55"/>
      <c r="N516" s="55"/>
    </row>
    <row r="517" spans="1:14" x14ac:dyDescent="0.25">
      <c r="A517" s="55" t="str">
        <f t="shared" si="33"/>
        <v>202143</v>
      </c>
      <c r="B517" s="55" t="str">
        <f t="shared" ref="B517:B526" si="35">+E517&amp;G517</f>
        <v>202143</v>
      </c>
      <c r="C517" s="55" t="str">
        <f t="shared" si="34"/>
        <v>Ekim20214</v>
      </c>
      <c r="D517" s="55" t="s">
        <v>449</v>
      </c>
      <c r="E517" s="55">
        <v>2021</v>
      </c>
      <c r="F517" s="55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5" t="str">
        <f t="shared" ref="L517:L525" si="36">TEXT(K517,"aaaa")</f>
        <v>Ekim</v>
      </c>
      <c r="M517" s="55"/>
      <c r="N517" s="55"/>
    </row>
    <row r="518" spans="1:14" x14ac:dyDescent="0.25">
      <c r="A518" s="55" t="str">
        <f t="shared" si="33"/>
        <v>202144</v>
      </c>
      <c r="B518" s="55" t="str">
        <f t="shared" si="35"/>
        <v>202144</v>
      </c>
      <c r="C518" s="55" t="str">
        <f t="shared" si="34"/>
        <v>Kasım20211</v>
      </c>
      <c r="D518" s="55" t="s">
        <v>450</v>
      </c>
      <c r="E518" s="55">
        <v>2021</v>
      </c>
      <c r="F518" s="55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5" t="str">
        <f t="shared" si="36"/>
        <v>Kasım</v>
      </c>
      <c r="M518" s="55"/>
      <c r="N518" s="55"/>
    </row>
    <row r="519" spans="1:14" x14ac:dyDescent="0.25">
      <c r="A519" s="55" t="str">
        <f t="shared" si="33"/>
        <v>202145</v>
      </c>
      <c r="B519" s="55" t="str">
        <f t="shared" si="35"/>
        <v>202145</v>
      </c>
      <c r="C519" s="55" t="str">
        <f t="shared" si="34"/>
        <v>Kasım20212</v>
      </c>
      <c r="D519" s="55" t="s">
        <v>450</v>
      </c>
      <c r="E519" s="55">
        <v>2021</v>
      </c>
      <c r="F519" s="55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5" t="str">
        <f t="shared" si="36"/>
        <v>Kasım</v>
      </c>
      <c r="M519" s="55"/>
      <c r="N519" s="55"/>
    </row>
    <row r="520" spans="1:14" x14ac:dyDescent="0.25">
      <c r="A520" s="55" t="str">
        <f t="shared" si="33"/>
        <v>202146</v>
      </c>
      <c r="B520" s="55" t="str">
        <f t="shared" si="35"/>
        <v>202146</v>
      </c>
      <c r="C520" s="55" t="str">
        <f t="shared" si="34"/>
        <v>Kasım20213</v>
      </c>
      <c r="D520" s="55" t="s">
        <v>450</v>
      </c>
      <c r="E520" s="55">
        <v>2021</v>
      </c>
      <c r="F520" s="55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5" t="str">
        <f t="shared" si="36"/>
        <v>Kasım</v>
      </c>
      <c r="M520" s="55"/>
      <c r="N520" s="55"/>
    </row>
    <row r="521" spans="1:14" x14ac:dyDescent="0.25">
      <c r="A521" s="55" t="str">
        <f t="shared" si="33"/>
        <v>202147</v>
      </c>
      <c r="B521" s="55" t="str">
        <f t="shared" si="35"/>
        <v>202147</v>
      </c>
      <c r="C521" s="55" t="str">
        <f t="shared" si="34"/>
        <v>Kasım20214</v>
      </c>
      <c r="D521" s="55" t="s">
        <v>450</v>
      </c>
      <c r="E521" s="55">
        <v>2021</v>
      </c>
      <c r="F521" s="55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5" t="str">
        <f t="shared" si="36"/>
        <v>Kasım</v>
      </c>
      <c r="M521" s="55"/>
      <c r="N521" s="55"/>
    </row>
    <row r="522" spans="1:14" x14ac:dyDescent="0.25">
      <c r="A522" s="55" t="str">
        <f t="shared" si="33"/>
        <v>202148</v>
      </c>
      <c r="B522" s="55" t="str">
        <f t="shared" si="35"/>
        <v>202148</v>
      </c>
      <c r="C522" s="55" t="str">
        <f t="shared" si="34"/>
        <v>Kasım20215</v>
      </c>
      <c r="D522" s="55" t="s">
        <v>450</v>
      </c>
      <c r="E522" s="55">
        <v>2021</v>
      </c>
      <c r="F522" s="55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5" t="str">
        <f t="shared" si="36"/>
        <v>Kasım</v>
      </c>
      <c r="M522" s="55"/>
      <c r="N522" s="55"/>
    </row>
    <row r="523" spans="1:14" x14ac:dyDescent="0.25">
      <c r="A523" s="55" t="str">
        <f t="shared" si="33"/>
        <v>202149</v>
      </c>
      <c r="B523" s="55" t="str">
        <f t="shared" si="35"/>
        <v>202149</v>
      </c>
      <c r="C523" s="55" t="str">
        <f t="shared" si="34"/>
        <v>Aralık20211</v>
      </c>
      <c r="D523" s="55" t="s">
        <v>451</v>
      </c>
      <c r="E523" s="55">
        <v>2021</v>
      </c>
      <c r="F523" s="55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5" t="str">
        <f t="shared" si="36"/>
        <v>Aralık</v>
      </c>
      <c r="M523" s="55"/>
      <c r="N523" s="55"/>
    </row>
    <row r="524" spans="1:14" x14ac:dyDescent="0.25">
      <c r="A524" s="55" t="str">
        <f t="shared" si="33"/>
        <v>202150</v>
      </c>
      <c r="B524" s="55" t="str">
        <f t="shared" si="35"/>
        <v>202150</v>
      </c>
      <c r="C524" s="55" t="str">
        <f t="shared" si="34"/>
        <v>Aralık20212</v>
      </c>
      <c r="D524" s="55" t="s">
        <v>451</v>
      </c>
      <c r="E524" s="55">
        <v>2021</v>
      </c>
      <c r="F524" s="55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5" t="str">
        <f t="shared" si="36"/>
        <v>Aralık</v>
      </c>
      <c r="M524" s="55"/>
      <c r="N524" s="55"/>
    </row>
    <row r="525" spans="1:14" x14ac:dyDescent="0.25">
      <c r="A525" s="55" t="str">
        <f t="shared" si="33"/>
        <v>202151</v>
      </c>
      <c r="B525" s="55" t="str">
        <f t="shared" si="35"/>
        <v>202151</v>
      </c>
      <c r="C525" s="55" t="str">
        <f t="shared" si="34"/>
        <v>Aralık20213</v>
      </c>
      <c r="D525" s="55" t="s">
        <v>451</v>
      </c>
      <c r="E525" s="55">
        <v>2021</v>
      </c>
      <c r="F525" s="55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5" t="str">
        <f t="shared" si="36"/>
        <v>Aralık</v>
      </c>
      <c r="M525" s="55"/>
      <c r="N525" s="55"/>
    </row>
    <row r="526" spans="1:14" x14ac:dyDescent="0.25">
      <c r="A526" s="55" t="str">
        <f t="shared" si="33"/>
        <v>202152</v>
      </c>
      <c r="B526" s="55" t="str">
        <f t="shared" si="35"/>
        <v>202152</v>
      </c>
      <c r="C526" s="55" t="str">
        <f t="shared" si="34"/>
        <v>Aralık20214</v>
      </c>
      <c r="D526" s="55" t="s">
        <v>451</v>
      </c>
      <c r="E526" s="55">
        <v>2021</v>
      </c>
      <c r="F526" s="55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5"/>
      <c r="N526" s="55"/>
    </row>
    <row r="527" spans="1:14" x14ac:dyDescent="0.25">
      <c r="A527" s="55" t="str">
        <f t="shared" ref="A527:A578" si="37">+E527&amp;G527</f>
        <v>20221</v>
      </c>
      <c r="B527" s="55" t="str">
        <f t="shared" ref="B527:B578" si="38">+E527&amp;G527</f>
        <v>20221</v>
      </c>
      <c r="C527" s="55" t="str">
        <f t="shared" ref="C527:C578" si="39">+D527&amp;E527&amp;F527</f>
        <v>Ocak20221</v>
      </c>
      <c r="D527" s="55" t="s">
        <v>440</v>
      </c>
      <c r="E527" s="55">
        <v>2022</v>
      </c>
      <c r="F527" s="55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5" t="str">
        <f t="shared" ref="L527:L590" si="40">TEXT(K527,"aaaa")</f>
        <v>Ocak</v>
      </c>
    </row>
    <row r="528" spans="1:14" x14ac:dyDescent="0.25">
      <c r="A528" s="55" t="str">
        <f t="shared" si="37"/>
        <v>20222</v>
      </c>
      <c r="B528" s="55" t="str">
        <f t="shared" si="38"/>
        <v>20222</v>
      </c>
      <c r="C528" s="55" t="str">
        <f t="shared" si="39"/>
        <v>Ocak20222</v>
      </c>
      <c r="D528" s="55" t="s">
        <v>440</v>
      </c>
      <c r="E528" s="55">
        <v>2022</v>
      </c>
      <c r="F528" s="55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5" t="str">
        <f t="shared" si="40"/>
        <v>Ocak</v>
      </c>
    </row>
    <row r="529" spans="1:12" x14ac:dyDescent="0.25">
      <c r="A529" s="55" t="str">
        <f t="shared" si="37"/>
        <v>20223</v>
      </c>
      <c r="B529" s="55" t="str">
        <f t="shared" si="38"/>
        <v>20223</v>
      </c>
      <c r="C529" s="55" t="str">
        <f t="shared" si="39"/>
        <v>Ocak20223</v>
      </c>
      <c r="D529" s="55" t="s">
        <v>440</v>
      </c>
      <c r="E529" s="55">
        <v>2022</v>
      </c>
      <c r="F529" s="55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5" t="str">
        <f t="shared" si="40"/>
        <v>Ocak</v>
      </c>
    </row>
    <row r="530" spans="1:12" x14ac:dyDescent="0.25">
      <c r="A530" s="55" t="str">
        <f t="shared" si="37"/>
        <v>20224</v>
      </c>
      <c r="B530" s="55" t="str">
        <f t="shared" si="38"/>
        <v>20224</v>
      </c>
      <c r="C530" s="55" t="str">
        <f t="shared" si="39"/>
        <v>Ocak20224</v>
      </c>
      <c r="D530" s="55" t="s">
        <v>440</v>
      </c>
      <c r="E530" s="55">
        <v>2022</v>
      </c>
      <c r="F530" s="55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5" t="str">
        <f t="shared" si="40"/>
        <v>Ocak</v>
      </c>
    </row>
    <row r="531" spans="1:12" x14ac:dyDescent="0.25">
      <c r="A531" s="55" t="str">
        <f t="shared" si="37"/>
        <v>20225</v>
      </c>
      <c r="B531" s="55" t="str">
        <f t="shared" si="38"/>
        <v>20225</v>
      </c>
      <c r="C531" s="55" t="str">
        <f t="shared" si="39"/>
        <v>Ocak20225</v>
      </c>
      <c r="D531" s="55" t="s">
        <v>440</v>
      </c>
      <c r="E531" s="55">
        <v>2022</v>
      </c>
      <c r="F531" s="55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5" t="str">
        <f t="shared" si="40"/>
        <v>Ocak</v>
      </c>
    </row>
    <row r="532" spans="1:12" x14ac:dyDescent="0.25">
      <c r="A532" s="55" t="str">
        <f t="shared" si="37"/>
        <v>20226</v>
      </c>
      <c r="B532" s="55" t="str">
        <f t="shared" si="38"/>
        <v>20226</v>
      </c>
      <c r="C532" s="55" t="str">
        <f t="shared" si="39"/>
        <v>Şubat20221</v>
      </c>
      <c r="D532" s="55" t="s">
        <v>441</v>
      </c>
      <c r="E532" s="55">
        <v>2022</v>
      </c>
      <c r="F532" s="55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5" t="str">
        <f t="shared" si="40"/>
        <v>Şubat</v>
      </c>
    </row>
    <row r="533" spans="1:12" x14ac:dyDescent="0.25">
      <c r="A533" s="55" t="str">
        <f t="shared" si="37"/>
        <v>20227</v>
      </c>
      <c r="B533" s="55" t="str">
        <f t="shared" si="38"/>
        <v>20227</v>
      </c>
      <c r="C533" s="55" t="str">
        <f t="shared" si="39"/>
        <v>Şubat20222</v>
      </c>
      <c r="D533" s="55" t="s">
        <v>441</v>
      </c>
      <c r="E533" s="55">
        <v>2022</v>
      </c>
      <c r="F533" s="55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5" t="str">
        <f t="shared" si="40"/>
        <v>Şubat</v>
      </c>
    </row>
    <row r="534" spans="1:12" x14ac:dyDescent="0.25">
      <c r="A534" s="55" t="str">
        <f t="shared" si="37"/>
        <v>20228</v>
      </c>
      <c r="B534" s="55" t="str">
        <f t="shared" si="38"/>
        <v>20228</v>
      </c>
      <c r="C534" s="55" t="str">
        <f t="shared" si="39"/>
        <v>Şubat20223</v>
      </c>
      <c r="D534" s="55" t="s">
        <v>441</v>
      </c>
      <c r="E534" s="55">
        <v>2022</v>
      </c>
      <c r="F534" s="55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5" t="str">
        <f t="shared" si="40"/>
        <v>Şubat</v>
      </c>
    </row>
    <row r="535" spans="1:12" x14ac:dyDescent="0.25">
      <c r="A535" s="55" t="str">
        <f t="shared" si="37"/>
        <v>20229</v>
      </c>
      <c r="B535" s="55" t="str">
        <f t="shared" si="38"/>
        <v>20229</v>
      </c>
      <c r="C535" s="55" t="str">
        <f t="shared" si="39"/>
        <v>Şubat20224</v>
      </c>
      <c r="D535" s="55" t="s">
        <v>441</v>
      </c>
      <c r="E535" s="55">
        <v>2022</v>
      </c>
      <c r="F535" s="55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5" t="str">
        <f t="shared" si="40"/>
        <v>Şubat</v>
      </c>
    </row>
    <row r="536" spans="1:12" x14ac:dyDescent="0.25">
      <c r="A536" s="55" t="str">
        <f t="shared" si="37"/>
        <v>202210</v>
      </c>
      <c r="B536" s="55" t="str">
        <f t="shared" si="38"/>
        <v>202210</v>
      </c>
      <c r="C536" s="55" t="str">
        <f t="shared" si="39"/>
        <v>Mart20221</v>
      </c>
      <c r="D536" s="55" t="s">
        <v>442</v>
      </c>
      <c r="E536" s="55">
        <v>2022</v>
      </c>
      <c r="F536" s="55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5" t="str">
        <f t="shared" si="40"/>
        <v>Mart</v>
      </c>
    </row>
    <row r="537" spans="1:12" x14ac:dyDescent="0.25">
      <c r="A537" s="55" t="str">
        <f t="shared" si="37"/>
        <v>202211</v>
      </c>
      <c r="B537" s="55" t="str">
        <f t="shared" si="38"/>
        <v>202211</v>
      </c>
      <c r="C537" s="55" t="str">
        <f t="shared" si="39"/>
        <v>Mart20222</v>
      </c>
      <c r="D537" s="55" t="s">
        <v>442</v>
      </c>
      <c r="E537" s="55">
        <v>2022</v>
      </c>
      <c r="F537" s="55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5" t="str">
        <f t="shared" si="40"/>
        <v>Mart</v>
      </c>
    </row>
    <row r="538" spans="1:12" x14ac:dyDescent="0.25">
      <c r="A538" s="55" t="str">
        <f t="shared" si="37"/>
        <v>202212</v>
      </c>
      <c r="B538" s="55" t="str">
        <f t="shared" si="38"/>
        <v>202212</v>
      </c>
      <c r="C538" s="55" t="str">
        <f t="shared" si="39"/>
        <v>Mart20223</v>
      </c>
      <c r="D538" s="55" t="s">
        <v>442</v>
      </c>
      <c r="E538" s="55">
        <v>2022</v>
      </c>
      <c r="F538" s="55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5" t="str">
        <f t="shared" si="40"/>
        <v>Mart</v>
      </c>
    </row>
    <row r="539" spans="1:12" x14ac:dyDescent="0.25">
      <c r="A539" s="55" t="str">
        <f t="shared" si="37"/>
        <v>202213</v>
      </c>
      <c r="B539" s="55" t="str">
        <f t="shared" si="38"/>
        <v>202213</v>
      </c>
      <c r="C539" s="55" t="str">
        <f t="shared" si="39"/>
        <v>Mart20224</v>
      </c>
      <c r="D539" s="55" t="s">
        <v>442</v>
      </c>
      <c r="E539" s="55">
        <v>2022</v>
      </c>
      <c r="F539" s="55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5" t="str">
        <f t="shared" si="40"/>
        <v>Mart</v>
      </c>
    </row>
    <row r="540" spans="1:12" x14ac:dyDescent="0.25">
      <c r="A540" s="55" t="str">
        <f t="shared" si="37"/>
        <v>202214</v>
      </c>
      <c r="B540" s="55" t="str">
        <f t="shared" si="38"/>
        <v>202214</v>
      </c>
      <c r="C540" s="55" t="str">
        <f t="shared" si="39"/>
        <v>Nisan20221</v>
      </c>
      <c r="D540" s="55" t="s">
        <v>443</v>
      </c>
      <c r="E540" s="55">
        <v>2022</v>
      </c>
      <c r="F540" s="55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5" t="str">
        <f t="shared" si="40"/>
        <v>Nisan</v>
      </c>
    </row>
    <row r="541" spans="1:12" x14ac:dyDescent="0.25">
      <c r="A541" s="55" t="str">
        <f t="shared" si="37"/>
        <v>202215</v>
      </c>
      <c r="B541" s="55" t="str">
        <f t="shared" si="38"/>
        <v>202215</v>
      </c>
      <c r="C541" s="55" t="str">
        <f t="shared" si="39"/>
        <v>Nisan20222</v>
      </c>
      <c r="D541" s="55" t="s">
        <v>443</v>
      </c>
      <c r="E541" s="55">
        <v>2022</v>
      </c>
      <c r="F541" s="55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5" t="str">
        <f t="shared" si="40"/>
        <v>Nisan</v>
      </c>
    </row>
    <row r="542" spans="1:12" x14ac:dyDescent="0.25">
      <c r="A542" s="55" t="str">
        <f t="shared" si="37"/>
        <v>202216</v>
      </c>
      <c r="B542" s="55" t="str">
        <f t="shared" si="38"/>
        <v>202216</v>
      </c>
      <c r="C542" s="55" t="str">
        <f t="shared" si="39"/>
        <v>Nisan20223</v>
      </c>
      <c r="D542" s="55" t="s">
        <v>443</v>
      </c>
      <c r="E542" s="55">
        <v>2022</v>
      </c>
      <c r="F542" s="55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5" t="str">
        <f t="shared" si="40"/>
        <v>Nisan</v>
      </c>
    </row>
    <row r="543" spans="1:12" x14ac:dyDescent="0.25">
      <c r="A543" s="55" t="str">
        <f t="shared" si="37"/>
        <v>202217</v>
      </c>
      <c r="B543" s="55" t="str">
        <f t="shared" si="38"/>
        <v>202217</v>
      </c>
      <c r="C543" s="55" t="str">
        <f t="shared" si="39"/>
        <v>Nisan20224</v>
      </c>
      <c r="D543" s="55" t="s">
        <v>443</v>
      </c>
      <c r="E543" s="55">
        <v>2022</v>
      </c>
      <c r="F543" s="55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5" t="str">
        <f t="shared" si="40"/>
        <v>Nisan</v>
      </c>
    </row>
    <row r="544" spans="1:12" x14ac:dyDescent="0.25">
      <c r="A544" s="55" t="str">
        <f t="shared" si="37"/>
        <v>202218</v>
      </c>
      <c r="B544" s="55" t="str">
        <f t="shared" si="38"/>
        <v>202218</v>
      </c>
      <c r="C544" s="55" t="str">
        <f t="shared" si="39"/>
        <v>Mayıs20221</v>
      </c>
      <c r="D544" s="55" t="s">
        <v>444</v>
      </c>
      <c r="E544" s="55">
        <v>2022</v>
      </c>
      <c r="F544" s="55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5" t="str">
        <f t="shared" si="40"/>
        <v>Mayıs</v>
      </c>
    </row>
    <row r="545" spans="1:12" x14ac:dyDescent="0.25">
      <c r="A545" s="55" t="str">
        <f t="shared" si="37"/>
        <v>202219</v>
      </c>
      <c r="B545" s="55" t="str">
        <f t="shared" si="38"/>
        <v>202219</v>
      </c>
      <c r="C545" s="55" t="str">
        <f t="shared" si="39"/>
        <v>Mayıs20222</v>
      </c>
      <c r="D545" s="55" t="s">
        <v>444</v>
      </c>
      <c r="E545" s="55">
        <v>2022</v>
      </c>
      <c r="F545" s="55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5" t="str">
        <f t="shared" si="40"/>
        <v>Mayıs</v>
      </c>
    </row>
    <row r="546" spans="1:12" x14ac:dyDescent="0.25">
      <c r="A546" s="55" t="str">
        <f t="shared" si="37"/>
        <v>202220</v>
      </c>
      <c r="B546" s="55" t="str">
        <f t="shared" si="38"/>
        <v>202220</v>
      </c>
      <c r="C546" s="55" t="str">
        <f t="shared" si="39"/>
        <v>Mayıs20223</v>
      </c>
      <c r="D546" s="55" t="s">
        <v>444</v>
      </c>
      <c r="E546" s="55">
        <v>2022</v>
      </c>
      <c r="F546" s="55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5" t="str">
        <f t="shared" si="40"/>
        <v>Mayıs</v>
      </c>
    </row>
    <row r="547" spans="1:12" x14ac:dyDescent="0.25">
      <c r="A547" s="55" t="str">
        <f t="shared" si="37"/>
        <v>202221</v>
      </c>
      <c r="B547" s="55" t="str">
        <f t="shared" si="38"/>
        <v>202221</v>
      </c>
      <c r="C547" s="55" t="str">
        <f t="shared" si="39"/>
        <v>Mayıs20224</v>
      </c>
      <c r="D547" s="55" t="s">
        <v>444</v>
      </c>
      <c r="E547" s="55">
        <v>2022</v>
      </c>
      <c r="F547" s="55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5" t="str">
        <f t="shared" si="40"/>
        <v>Mayıs</v>
      </c>
    </row>
    <row r="548" spans="1:12" x14ac:dyDescent="0.25">
      <c r="A548" s="55" t="str">
        <f t="shared" si="37"/>
        <v>202222</v>
      </c>
      <c r="B548" s="55" t="str">
        <f t="shared" si="38"/>
        <v>202222</v>
      </c>
      <c r="C548" s="55" t="str">
        <f t="shared" si="39"/>
        <v>Mayıs20225</v>
      </c>
      <c r="D548" s="55" t="s">
        <v>444</v>
      </c>
      <c r="E548" s="55">
        <v>2022</v>
      </c>
      <c r="F548" s="55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5" t="str">
        <f t="shared" si="40"/>
        <v>Mayıs</v>
      </c>
    </row>
    <row r="549" spans="1:12" x14ac:dyDescent="0.25">
      <c r="A549" s="55" t="str">
        <f t="shared" si="37"/>
        <v>202223</v>
      </c>
      <c r="B549" s="55" t="str">
        <f t="shared" si="38"/>
        <v>202223</v>
      </c>
      <c r="C549" s="55" t="str">
        <f t="shared" si="39"/>
        <v>Haziran20221</v>
      </c>
      <c r="D549" s="55" t="s">
        <v>445</v>
      </c>
      <c r="E549" s="55">
        <v>2022</v>
      </c>
      <c r="F549" s="55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5" t="str">
        <f t="shared" si="40"/>
        <v>Haziran</v>
      </c>
    </row>
    <row r="550" spans="1:12" x14ac:dyDescent="0.25">
      <c r="A550" s="55" t="str">
        <f t="shared" si="37"/>
        <v>202224</v>
      </c>
      <c r="B550" s="55" t="str">
        <f t="shared" si="38"/>
        <v>202224</v>
      </c>
      <c r="C550" s="55" t="str">
        <f t="shared" si="39"/>
        <v>Haziran20222</v>
      </c>
      <c r="D550" s="55" t="s">
        <v>445</v>
      </c>
      <c r="E550" s="55">
        <v>2022</v>
      </c>
      <c r="F550" s="55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5" t="str">
        <f t="shared" si="40"/>
        <v>Haziran</v>
      </c>
    </row>
    <row r="551" spans="1:12" x14ac:dyDescent="0.25">
      <c r="A551" s="55" t="str">
        <f t="shared" si="37"/>
        <v>202225</v>
      </c>
      <c r="B551" s="55" t="str">
        <f t="shared" si="38"/>
        <v>202225</v>
      </c>
      <c r="C551" s="55" t="str">
        <f t="shared" si="39"/>
        <v>Haziran20223</v>
      </c>
      <c r="D551" s="55" t="s">
        <v>445</v>
      </c>
      <c r="E551" s="55">
        <v>2022</v>
      </c>
      <c r="F551" s="55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5" t="str">
        <f t="shared" si="40"/>
        <v>Haziran</v>
      </c>
    </row>
    <row r="552" spans="1:12" x14ac:dyDescent="0.25">
      <c r="A552" s="55" t="str">
        <f t="shared" si="37"/>
        <v>202226</v>
      </c>
      <c r="B552" s="55" t="str">
        <f t="shared" si="38"/>
        <v>202226</v>
      </c>
      <c r="C552" s="55" t="str">
        <f t="shared" si="39"/>
        <v>Haziran20224</v>
      </c>
      <c r="D552" s="55" t="s">
        <v>445</v>
      </c>
      <c r="E552" s="55">
        <v>2022</v>
      </c>
      <c r="F552" s="55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5" t="str">
        <f t="shared" si="40"/>
        <v>Haziran</v>
      </c>
    </row>
    <row r="553" spans="1:12" x14ac:dyDescent="0.25">
      <c r="A553" s="55" t="str">
        <f t="shared" si="37"/>
        <v>202227</v>
      </c>
      <c r="B553" s="55" t="str">
        <f t="shared" si="38"/>
        <v>202227</v>
      </c>
      <c r="C553" s="55" t="str">
        <f t="shared" si="39"/>
        <v>Temmuz20221</v>
      </c>
      <c r="D553" s="55" t="s">
        <v>446</v>
      </c>
      <c r="E553" s="55">
        <v>2022</v>
      </c>
      <c r="F553" s="55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5" t="str">
        <f t="shared" si="40"/>
        <v>Temmuz</v>
      </c>
    </row>
    <row r="554" spans="1:12" x14ac:dyDescent="0.25">
      <c r="A554" s="55" t="str">
        <f t="shared" si="37"/>
        <v>202228</v>
      </c>
      <c r="B554" s="55" t="str">
        <f t="shared" si="38"/>
        <v>202228</v>
      </c>
      <c r="C554" s="55" t="str">
        <f t="shared" si="39"/>
        <v>Temmuz20222</v>
      </c>
      <c r="D554" s="55" t="s">
        <v>446</v>
      </c>
      <c r="E554" s="55">
        <v>2022</v>
      </c>
      <c r="F554" s="55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5" t="str">
        <f t="shared" si="40"/>
        <v>Temmuz</v>
      </c>
    </row>
    <row r="555" spans="1:12" x14ac:dyDescent="0.25">
      <c r="A555" s="55" t="str">
        <f t="shared" si="37"/>
        <v>202229</v>
      </c>
      <c r="B555" s="55" t="str">
        <f t="shared" si="38"/>
        <v>202229</v>
      </c>
      <c r="C555" s="55" t="str">
        <f t="shared" si="39"/>
        <v>Temmuz20223</v>
      </c>
      <c r="D555" s="55" t="s">
        <v>446</v>
      </c>
      <c r="E555" s="55">
        <v>2022</v>
      </c>
      <c r="F555" s="55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5" t="str">
        <f t="shared" si="40"/>
        <v>Temmuz</v>
      </c>
    </row>
    <row r="556" spans="1:12" x14ac:dyDescent="0.25">
      <c r="A556" s="55" t="str">
        <f t="shared" si="37"/>
        <v>202230</v>
      </c>
      <c r="B556" s="55" t="str">
        <f t="shared" si="38"/>
        <v>202230</v>
      </c>
      <c r="C556" s="55" t="str">
        <f t="shared" si="39"/>
        <v>Temmuz20224</v>
      </c>
      <c r="D556" s="55" t="s">
        <v>446</v>
      </c>
      <c r="E556" s="55">
        <v>2022</v>
      </c>
      <c r="F556" s="55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5" t="str">
        <f t="shared" si="40"/>
        <v>Temmuz</v>
      </c>
    </row>
    <row r="557" spans="1:12" x14ac:dyDescent="0.25">
      <c r="A557" s="55" t="str">
        <f t="shared" si="37"/>
        <v>202231</v>
      </c>
      <c r="B557" s="55" t="str">
        <f t="shared" si="38"/>
        <v>202231</v>
      </c>
      <c r="C557" s="55" t="str">
        <f t="shared" si="39"/>
        <v>Ağustos20221</v>
      </c>
      <c r="D557" s="55" t="s">
        <v>447</v>
      </c>
      <c r="E557" s="55">
        <v>2022</v>
      </c>
      <c r="F557" s="55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5" t="str">
        <f t="shared" si="40"/>
        <v>Ağustos</v>
      </c>
    </row>
    <row r="558" spans="1:12" x14ac:dyDescent="0.25">
      <c r="A558" s="55" t="str">
        <f t="shared" si="37"/>
        <v>202232</v>
      </c>
      <c r="B558" s="55" t="str">
        <f t="shared" si="38"/>
        <v>202232</v>
      </c>
      <c r="C558" s="55" t="str">
        <f t="shared" si="39"/>
        <v>Ağustos20222</v>
      </c>
      <c r="D558" s="55" t="s">
        <v>447</v>
      </c>
      <c r="E558" s="55">
        <v>2022</v>
      </c>
      <c r="F558" s="55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5" t="str">
        <f t="shared" si="40"/>
        <v>Ağustos</v>
      </c>
    </row>
    <row r="559" spans="1:12" x14ac:dyDescent="0.25">
      <c r="A559" s="55" t="str">
        <f t="shared" si="37"/>
        <v>202233</v>
      </c>
      <c r="B559" s="55" t="str">
        <f t="shared" si="38"/>
        <v>202233</v>
      </c>
      <c r="C559" s="55" t="str">
        <f t="shared" si="39"/>
        <v>Ağustos20223</v>
      </c>
      <c r="D559" s="55" t="s">
        <v>447</v>
      </c>
      <c r="E559" s="55">
        <v>2022</v>
      </c>
      <c r="F559" s="55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5" t="str">
        <f t="shared" si="40"/>
        <v>Ağustos</v>
      </c>
    </row>
    <row r="560" spans="1:12" x14ac:dyDescent="0.25">
      <c r="A560" s="55" t="str">
        <f t="shared" si="37"/>
        <v>202234</v>
      </c>
      <c r="B560" s="55" t="str">
        <f t="shared" si="38"/>
        <v>202234</v>
      </c>
      <c r="C560" s="55" t="str">
        <f t="shared" si="39"/>
        <v>Ağustos20224</v>
      </c>
      <c r="D560" s="55" t="s">
        <v>447</v>
      </c>
      <c r="E560" s="55">
        <v>2022</v>
      </c>
      <c r="F560" s="55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5" t="str">
        <f t="shared" si="40"/>
        <v>Ağustos</v>
      </c>
    </row>
    <row r="561" spans="1:12" x14ac:dyDescent="0.25">
      <c r="A561" s="55" t="str">
        <f t="shared" si="37"/>
        <v>202235</v>
      </c>
      <c r="B561" s="55" t="str">
        <f t="shared" si="38"/>
        <v>202235</v>
      </c>
      <c r="C561" s="55" t="str">
        <f t="shared" si="39"/>
        <v>Ağustos20225</v>
      </c>
      <c r="D561" s="55" t="s">
        <v>447</v>
      </c>
      <c r="E561" s="55">
        <v>2022</v>
      </c>
      <c r="F561" s="55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5" t="str">
        <f t="shared" si="40"/>
        <v>Ağustos</v>
      </c>
    </row>
    <row r="562" spans="1:12" x14ac:dyDescent="0.25">
      <c r="A562" s="55" t="str">
        <f t="shared" si="37"/>
        <v>202236</v>
      </c>
      <c r="B562" s="55" t="str">
        <f t="shared" si="38"/>
        <v>202236</v>
      </c>
      <c r="C562" s="55" t="str">
        <f t="shared" si="39"/>
        <v>Eylül20221</v>
      </c>
      <c r="D562" s="55" t="s">
        <v>448</v>
      </c>
      <c r="E562" s="55">
        <v>2022</v>
      </c>
      <c r="F562" s="55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5" t="str">
        <f t="shared" si="40"/>
        <v>Eylül</v>
      </c>
    </row>
    <row r="563" spans="1:12" x14ac:dyDescent="0.25">
      <c r="A563" s="55" t="str">
        <f t="shared" si="37"/>
        <v>202237</v>
      </c>
      <c r="B563" s="55" t="str">
        <f t="shared" si="38"/>
        <v>202237</v>
      </c>
      <c r="C563" s="55" t="str">
        <f t="shared" si="39"/>
        <v>Eylül20222</v>
      </c>
      <c r="D563" s="55" t="s">
        <v>448</v>
      </c>
      <c r="E563" s="55">
        <v>2022</v>
      </c>
      <c r="F563" s="55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5" t="str">
        <f t="shared" si="40"/>
        <v>Eylül</v>
      </c>
    </row>
    <row r="564" spans="1:12" x14ac:dyDescent="0.25">
      <c r="A564" s="55" t="str">
        <f t="shared" si="37"/>
        <v>202238</v>
      </c>
      <c r="B564" s="55" t="str">
        <f t="shared" si="38"/>
        <v>202238</v>
      </c>
      <c r="C564" s="55" t="str">
        <f t="shared" si="39"/>
        <v>Eylül20223</v>
      </c>
      <c r="D564" s="55" t="s">
        <v>448</v>
      </c>
      <c r="E564" s="55">
        <v>2022</v>
      </c>
      <c r="F564" s="55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5" t="str">
        <f t="shared" si="40"/>
        <v>Eylül</v>
      </c>
    </row>
    <row r="565" spans="1:12" x14ac:dyDescent="0.25">
      <c r="A565" s="55" t="str">
        <f t="shared" si="37"/>
        <v>202239</v>
      </c>
      <c r="B565" s="55" t="str">
        <f t="shared" si="38"/>
        <v>202239</v>
      </c>
      <c r="C565" s="55" t="str">
        <f t="shared" si="39"/>
        <v>Eylül20224</v>
      </c>
      <c r="D565" s="55" t="s">
        <v>448</v>
      </c>
      <c r="E565" s="55">
        <v>2022</v>
      </c>
      <c r="F565" s="55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5" t="str">
        <f t="shared" si="40"/>
        <v>Eylül</v>
      </c>
    </row>
    <row r="566" spans="1:12" x14ac:dyDescent="0.25">
      <c r="A566" s="55" t="str">
        <f t="shared" si="37"/>
        <v>202240</v>
      </c>
      <c r="B566" s="55" t="str">
        <f t="shared" si="38"/>
        <v>202240</v>
      </c>
      <c r="C566" s="55" t="str">
        <f t="shared" si="39"/>
        <v>Ekim20221</v>
      </c>
      <c r="D566" s="55" t="s">
        <v>449</v>
      </c>
      <c r="E566" s="55">
        <v>2022</v>
      </c>
      <c r="F566" s="55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5" t="str">
        <f t="shared" si="40"/>
        <v>Ekim</v>
      </c>
    </row>
    <row r="567" spans="1:12" x14ac:dyDescent="0.25">
      <c r="A567" s="55" t="str">
        <f t="shared" si="37"/>
        <v>202241</v>
      </c>
      <c r="B567" s="55" t="str">
        <f t="shared" si="38"/>
        <v>202241</v>
      </c>
      <c r="C567" s="55" t="str">
        <f t="shared" si="39"/>
        <v>Ekim20222</v>
      </c>
      <c r="D567" s="55" t="s">
        <v>449</v>
      </c>
      <c r="E567" s="55">
        <v>2022</v>
      </c>
      <c r="F567" s="55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5" t="str">
        <f t="shared" si="40"/>
        <v>Ekim</v>
      </c>
    </row>
    <row r="568" spans="1:12" x14ac:dyDescent="0.25">
      <c r="A568" s="55" t="str">
        <f t="shared" si="37"/>
        <v>202242</v>
      </c>
      <c r="B568" s="55" t="str">
        <f t="shared" si="38"/>
        <v>202242</v>
      </c>
      <c r="C568" s="55" t="str">
        <f t="shared" si="39"/>
        <v>Ekim20223</v>
      </c>
      <c r="D568" s="55" t="s">
        <v>449</v>
      </c>
      <c r="E568" s="55">
        <v>2022</v>
      </c>
      <c r="F568" s="55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5" t="str">
        <f t="shared" si="40"/>
        <v>Ekim</v>
      </c>
    </row>
    <row r="569" spans="1:12" x14ac:dyDescent="0.25">
      <c r="A569" s="55" t="str">
        <f t="shared" si="37"/>
        <v>202243</v>
      </c>
      <c r="B569" s="55" t="str">
        <f t="shared" si="38"/>
        <v>202243</v>
      </c>
      <c r="C569" s="55" t="str">
        <f t="shared" si="39"/>
        <v>Ekim20224</v>
      </c>
      <c r="D569" s="55" t="s">
        <v>449</v>
      </c>
      <c r="E569" s="55">
        <v>2022</v>
      </c>
      <c r="F569" s="55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5" t="str">
        <f t="shared" si="40"/>
        <v>Ekim</v>
      </c>
    </row>
    <row r="570" spans="1:12" x14ac:dyDescent="0.25">
      <c r="A570" s="55" t="str">
        <f t="shared" si="37"/>
        <v>202244</v>
      </c>
      <c r="B570" s="55" t="str">
        <f t="shared" si="38"/>
        <v>202244</v>
      </c>
      <c r="C570" s="55" t="str">
        <f t="shared" si="39"/>
        <v>Ekim20225</v>
      </c>
      <c r="D570" s="55" t="s">
        <v>449</v>
      </c>
      <c r="E570" s="55">
        <v>2022</v>
      </c>
      <c r="F570" s="55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5" t="str">
        <f t="shared" si="40"/>
        <v>Ekim</v>
      </c>
    </row>
    <row r="571" spans="1:12" x14ac:dyDescent="0.25">
      <c r="A571" s="55" t="str">
        <f t="shared" si="37"/>
        <v>202245</v>
      </c>
      <c r="B571" s="55" t="str">
        <f t="shared" si="38"/>
        <v>202245</v>
      </c>
      <c r="C571" s="55" t="str">
        <f t="shared" si="39"/>
        <v>Kasım20221</v>
      </c>
      <c r="D571" s="55" t="s">
        <v>450</v>
      </c>
      <c r="E571" s="55">
        <v>2022</v>
      </c>
      <c r="F571" s="55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5" t="str">
        <f t="shared" si="40"/>
        <v>Kasım</v>
      </c>
    </row>
    <row r="572" spans="1:12" x14ac:dyDescent="0.25">
      <c r="A572" s="55" t="str">
        <f t="shared" si="37"/>
        <v>202246</v>
      </c>
      <c r="B572" s="55" t="str">
        <f t="shared" si="38"/>
        <v>202246</v>
      </c>
      <c r="C572" s="55" t="str">
        <f t="shared" si="39"/>
        <v>Kasım20222</v>
      </c>
      <c r="D572" s="55" t="s">
        <v>450</v>
      </c>
      <c r="E572" s="55">
        <v>2022</v>
      </c>
      <c r="F572" s="55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5" t="str">
        <f t="shared" si="40"/>
        <v>Kasım</v>
      </c>
    </row>
    <row r="573" spans="1:12" x14ac:dyDescent="0.25">
      <c r="A573" s="55" t="str">
        <f t="shared" si="37"/>
        <v>202247</v>
      </c>
      <c r="B573" s="55" t="str">
        <f t="shared" si="38"/>
        <v>202247</v>
      </c>
      <c r="C573" s="55" t="str">
        <f t="shared" si="39"/>
        <v>Kasım20223</v>
      </c>
      <c r="D573" s="55" t="s">
        <v>450</v>
      </c>
      <c r="E573" s="55">
        <v>2022</v>
      </c>
      <c r="F573" s="55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5" t="str">
        <f t="shared" si="40"/>
        <v>Kasım</v>
      </c>
    </row>
    <row r="574" spans="1:12" x14ac:dyDescent="0.25">
      <c r="A574" s="55" t="str">
        <f t="shared" si="37"/>
        <v>202248</v>
      </c>
      <c r="B574" s="55" t="str">
        <f t="shared" si="38"/>
        <v>202248</v>
      </c>
      <c r="C574" s="55" t="str">
        <f t="shared" si="39"/>
        <v>Kasım20224</v>
      </c>
      <c r="D574" s="55" t="s">
        <v>450</v>
      </c>
      <c r="E574" s="55">
        <v>2022</v>
      </c>
      <c r="F574" s="55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5" t="str">
        <f t="shared" si="40"/>
        <v>Kasım</v>
      </c>
    </row>
    <row r="575" spans="1:12" x14ac:dyDescent="0.25">
      <c r="A575" s="55" t="str">
        <f t="shared" si="37"/>
        <v>202249</v>
      </c>
      <c r="B575" s="55" t="str">
        <f t="shared" si="38"/>
        <v>202249</v>
      </c>
      <c r="C575" s="55" t="str">
        <f t="shared" si="39"/>
        <v>Aralık20221</v>
      </c>
      <c r="D575" s="55" t="s">
        <v>451</v>
      </c>
      <c r="E575" s="55">
        <v>2022</v>
      </c>
      <c r="F575" s="55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5" t="str">
        <f t="shared" si="40"/>
        <v>Aralık</v>
      </c>
    </row>
    <row r="576" spans="1:12" x14ac:dyDescent="0.25">
      <c r="A576" s="55" t="str">
        <f t="shared" si="37"/>
        <v>202250</v>
      </c>
      <c r="B576" s="55" t="str">
        <f t="shared" si="38"/>
        <v>202250</v>
      </c>
      <c r="C576" s="55" t="str">
        <f t="shared" si="39"/>
        <v>Aralık20222</v>
      </c>
      <c r="D576" s="55" t="s">
        <v>451</v>
      </c>
      <c r="E576" s="55">
        <v>2022</v>
      </c>
      <c r="F576" s="55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5" t="str">
        <f t="shared" si="40"/>
        <v>Aralık</v>
      </c>
    </row>
    <row r="577" spans="1:12" x14ac:dyDescent="0.25">
      <c r="A577" s="55" t="str">
        <f t="shared" si="37"/>
        <v>202251</v>
      </c>
      <c r="B577" s="55" t="str">
        <f t="shared" si="38"/>
        <v>202251</v>
      </c>
      <c r="C577" s="55" t="str">
        <f t="shared" si="39"/>
        <v>Aralık20223</v>
      </c>
      <c r="D577" s="55" t="s">
        <v>451</v>
      </c>
      <c r="E577" s="55">
        <v>2022</v>
      </c>
      <c r="F577" s="55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5" t="str">
        <f t="shared" si="40"/>
        <v>Aralık</v>
      </c>
    </row>
    <row r="578" spans="1:12" x14ac:dyDescent="0.25">
      <c r="A578" s="55" t="str">
        <f t="shared" si="37"/>
        <v>202252</v>
      </c>
      <c r="B578" s="55" t="str">
        <f t="shared" si="38"/>
        <v>202252</v>
      </c>
      <c r="C578" s="55" t="str">
        <f t="shared" si="39"/>
        <v>Aralık20224</v>
      </c>
      <c r="D578" s="55" t="s">
        <v>451</v>
      </c>
      <c r="E578" s="55">
        <v>2022</v>
      </c>
      <c r="F578" s="55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5" t="str">
        <f t="shared" si="40"/>
        <v>Aralık</v>
      </c>
    </row>
    <row r="579" spans="1:12" x14ac:dyDescent="0.25">
      <c r="A579" s="55" t="str">
        <f t="shared" ref="A579:A630" si="41">+E579&amp;G579</f>
        <v>20231</v>
      </c>
      <c r="B579" s="55" t="str">
        <f t="shared" ref="B579:B630" si="42">+E579&amp;G579</f>
        <v>20231</v>
      </c>
      <c r="C579" s="55" t="str">
        <f t="shared" ref="C579:C630" si="43">+D579&amp;E579&amp;F579</f>
        <v>Ocak20231</v>
      </c>
      <c r="D579" s="55" t="s">
        <v>440</v>
      </c>
      <c r="E579" s="55">
        <v>2023</v>
      </c>
      <c r="F579" s="55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5" t="str">
        <f t="shared" si="40"/>
        <v>Ocak</v>
      </c>
    </row>
    <row r="580" spans="1:12" x14ac:dyDescent="0.25">
      <c r="A580" s="55" t="str">
        <f t="shared" si="41"/>
        <v>20232</v>
      </c>
      <c r="B580" s="55" t="str">
        <f t="shared" si="42"/>
        <v>20232</v>
      </c>
      <c r="C580" s="55" t="str">
        <f t="shared" si="43"/>
        <v>Ocak20232</v>
      </c>
      <c r="D580" s="55" t="s">
        <v>440</v>
      </c>
      <c r="E580" s="55">
        <v>2023</v>
      </c>
      <c r="F580" s="55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5" t="str">
        <f t="shared" si="40"/>
        <v>Ocak</v>
      </c>
    </row>
    <row r="581" spans="1:12" x14ac:dyDescent="0.25">
      <c r="A581" s="55" t="str">
        <f t="shared" si="41"/>
        <v>20233</v>
      </c>
      <c r="B581" s="55" t="str">
        <f t="shared" si="42"/>
        <v>20233</v>
      </c>
      <c r="C581" s="55" t="str">
        <f t="shared" si="43"/>
        <v>Ocak20233</v>
      </c>
      <c r="D581" s="55" t="s">
        <v>440</v>
      </c>
      <c r="E581" s="55">
        <v>2023</v>
      </c>
      <c r="F581" s="55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5" t="str">
        <f t="shared" si="40"/>
        <v>Ocak</v>
      </c>
    </row>
    <row r="582" spans="1:12" x14ac:dyDescent="0.25">
      <c r="A582" s="55" t="str">
        <f t="shared" si="41"/>
        <v>20234</v>
      </c>
      <c r="B582" s="55" t="str">
        <f t="shared" si="42"/>
        <v>20234</v>
      </c>
      <c r="C582" s="55" t="str">
        <f t="shared" si="43"/>
        <v>Ocak20234</v>
      </c>
      <c r="D582" s="55" t="s">
        <v>440</v>
      </c>
      <c r="E582" s="55">
        <v>2023</v>
      </c>
      <c r="F582" s="55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5" t="str">
        <f t="shared" si="40"/>
        <v>Ocak</v>
      </c>
    </row>
    <row r="583" spans="1:12" x14ac:dyDescent="0.25">
      <c r="A583" s="55" t="str">
        <f t="shared" si="41"/>
        <v>20235</v>
      </c>
      <c r="B583" s="55" t="str">
        <f t="shared" si="42"/>
        <v>20235</v>
      </c>
      <c r="C583" s="55" t="str">
        <f t="shared" si="43"/>
        <v>Ocak20235</v>
      </c>
      <c r="D583" s="55" t="s">
        <v>440</v>
      </c>
      <c r="E583" s="55">
        <v>2023</v>
      </c>
      <c r="F583" s="55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5" t="str">
        <f t="shared" si="40"/>
        <v>Ocak</v>
      </c>
    </row>
    <row r="584" spans="1:12" x14ac:dyDescent="0.25">
      <c r="A584" s="55" t="str">
        <f t="shared" si="41"/>
        <v>20236</v>
      </c>
      <c r="B584" s="55" t="str">
        <f t="shared" si="42"/>
        <v>20236</v>
      </c>
      <c r="C584" s="55" t="str">
        <f t="shared" si="43"/>
        <v>Şubat20231</v>
      </c>
      <c r="D584" s="55" t="s">
        <v>441</v>
      </c>
      <c r="E584" s="55">
        <v>2023</v>
      </c>
      <c r="F584" s="55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5" t="str">
        <f t="shared" si="40"/>
        <v>Şubat</v>
      </c>
    </row>
    <row r="585" spans="1:12" x14ac:dyDescent="0.25">
      <c r="A585" s="55" t="str">
        <f t="shared" si="41"/>
        <v>20237</v>
      </c>
      <c r="B585" s="55" t="str">
        <f t="shared" si="42"/>
        <v>20237</v>
      </c>
      <c r="C585" s="55" t="str">
        <f t="shared" si="43"/>
        <v>Şubat20232</v>
      </c>
      <c r="D585" s="55" t="s">
        <v>441</v>
      </c>
      <c r="E585" s="55">
        <v>2023</v>
      </c>
      <c r="F585" s="55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5" t="str">
        <f t="shared" si="40"/>
        <v>Şubat</v>
      </c>
    </row>
    <row r="586" spans="1:12" x14ac:dyDescent="0.25">
      <c r="A586" s="55" t="str">
        <f t="shared" si="41"/>
        <v>20238</v>
      </c>
      <c r="B586" s="55" t="str">
        <f t="shared" si="42"/>
        <v>20238</v>
      </c>
      <c r="C586" s="55" t="str">
        <f t="shared" si="43"/>
        <v>Şubat20233</v>
      </c>
      <c r="D586" s="55" t="s">
        <v>441</v>
      </c>
      <c r="E586" s="55">
        <v>2023</v>
      </c>
      <c r="F586" s="55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5" t="str">
        <f t="shared" si="40"/>
        <v>Şubat</v>
      </c>
    </row>
    <row r="587" spans="1:12" x14ac:dyDescent="0.25">
      <c r="A587" s="55" t="str">
        <f t="shared" si="41"/>
        <v>20239</v>
      </c>
      <c r="B587" s="55" t="str">
        <f t="shared" si="42"/>
        <v>20239</v>
      </c>
      <c r="C587" s="55" t="str">
        <f t="shared" si="43"/>
        <v>Şubat20234</v>
      </c>
      <c r="D587" s="55" t="s">
        <v>441</v>
      </c>
      <c r="E587" s="55">
        <v>2023</v>
      </c>
      <c r="F587" s="55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5" t="str">
        <f t="shared" si="40"/>
        <v>Şubat</v>
      </c>
    </row>
    <row r="588" spans="1:12" x14ac:dyDescent="0.25">
      <c r="A588" s="55" t="str">
        <f t="shared" si="41"/>
        <v>202310</v>
      </c>
      <c r="B588" s="55" t="str">
        <f t="shared" si="42"/>
        <v>202310</v>
      </c>
      <c r="C588" s="55" t="str">
        <f t="shared" si="43"/>
        <v>Mart20231</v>
      </c>
      <c r="D588" s="55" t="s">
        <v>442</v>
      </c>
      <c r="E588" s="55">
        <v>2023</v>
      </c>
      <c r="F588" s="55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5" t="str">
        <f t="shared" si="40"/>
        <v>Mart</v>
      </c>
    </row>
    <row r="589" spans="1:12" x14ac:dyDescent="0.25">
      <c r="A589" s="55" t="str">
        <f t="shared" si="41"/>
        <v>202311</v>
      </c>
      <c r="B589" s="55" t="str">
        <f t="shared" si="42"/>
        <v>202311</v>
      </c>
      <c r="C589" s="55" t="str">
        <f t="shared" si="43"/>
        <v>Mart20232</v>
      </c>
      <c r="D589" s="55" t="s">
        <v>442</v>
      </c>
      <c r="E589" s="55">
        <v>2023</v>
      </c>
      <c r="F589" s="55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5" t="str">
        <f t="shared" si="40"/>
        <v>Mart</v>
      </c>
    </row>
    <row r="590" spans="1:12" x14ac:dyDescent="0.25">
      <c r="A590" s="55" t="str">
        <f t="shared" si="41"/>
        <v>202312</v>
      </c>
      <c r="B590" s="55" t="str">
        <f t="shared" si="42"/>
        <v>202312</v>
      </c>
      <c r="C590" s="55" t="str">
        <f t="shared" si="43"/>
        <v>Mart20233</v>
      </c>
      <c r="D590" s="55" t="s">
        <v>442</v>
      </c>
      <c r="E590" s="55">
        <v>2023</v>
      </c>
      <c r="F590" s="55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5" t="str">
        <f t="shared" si="40"/>
        <v>Mart</v>
      </c>
    </row>
    <row r="591" spans="1:12" x14ac:dyDescent="0.25">
      <c r="A591" s="55" t="str">
        <f t="shared" si="41"/>
        <v>202313</v>
      </c>
      <c r="B591" s="55" t="str">
        <f t="shared" si="42"/>
        <v>202313</v>
      </c>
      <c r="C591" s="55" t="str">
        <f t="shared" si="43"/>
        <v>Mart20234</v>
      </c>
      <c r="D591" s="55" t="s">
        <v>442</v>
      </c>
      <c r="E591" s="55">
        <v>2023</v>
      </c>
      <c r="F591" s="55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5" t="str">
        <f t="shared" ref="L591:L630" si="44">TEXT(K591,"aaaa")</f>
        <v>Mart</v>
      </c>
    </row>
    <row r="592" spans="1:12" x14ac:dyDescent="0.25">
      <c r="A592" s="55" t="str">
        <f t="shared" si="41"/>
        <v>202314</v>
      </c>
      <c r="B592" s="55" t="str">
        <f t="shared" si="42"/>
        <v>202314</v>
      </c>
      <c r="C592" s="55" t="str">
        <f t="shared" si="43"/>
        <v>Nisan20231</v>
      </c>
      <c r="D592" s="55" t="s">
        <v>443</v>
      </c>
      <c r="E592" s="55">
        <v>2023</v>
      </c>
      <c r="F592" s="55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5" t="str">
        <f t="shared" si="44"/>
        <v>Nisan</v>
      </c>
    </row>
    <row r="593" spans="1:12" x14ac:dyDescent="0.25">
      <c r="A593" s="55" t="str">
        <f t="shared" si="41"/>
        <v>202315</v>
      </c>
      <c r="B593" s="55" t="str">
        <f t="shared" si="42"/>
        <v>202315</v>
      </c>
      <c r="C593" s="55" t="str">
        <f t="shared" si="43"/>
        <v>Nisan20232</v>
      </c>
      <c r="D593" s="55" t="s">
        <v>443</v>
      </c>
      <c r="E593" s="55">
        <v>2023</v>
      </c>
      <c r="F593" s="55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5" t="str">
        <f t="shared" si="44"/>
        <v>Nisan</v>
      </c>
    </row>
    <row r="594" spans="1:12" x14ac:dyDescent="0.25">
      <c r="A594" s="55" t="str">
        <f t="shared" si="41"/>
        <v>202316</v>
      </c>
      <c r="B594" s="55" t="str">
        <f t="shared" si="42"/>
        <v>202316</v>
      </c>
      <c r="C594" s="55" t="str">
        <f t="shared" si="43"/>
        <v>Nisan20233</v>
      </c>
      <c r="D594" s="55" t="s">
        <v>443</v>
      </c>
      <c r="E594" s="55">
        <v>2023</v>
      </c>
      <c r="F594" s="55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5" t="str">
        <f t="shared" si="44"/>
        <v>Nisan</v>
      </c>
    </row>
    <row r="595" spans="1:12" x14ac:dyDescent="0.25">
      <c r="A595" s="55" t="str">
        <f t="shared" si="41"/>
        <v>202317</v>
      </c>
      <c r="B595" s="55" t="str">
        <f t="shared" si="42"/>
        <v>202317</v>
      </c>
      <c r="C595" s="55" t="str">
        <f t="shared" si="43"/>
        <v>Nisan20234</v>
      </c>
      <c r="D595" s="55" t="s">
        <v>443</v>
      </c>
      <c r="E595" s="55">
        <v>2023</v>
      </c>
      <c r="F595" s="55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5" t="str">
        <f t="shared" si="44"/>
        <v>Nisan</v>
      </c>
    </row>
    <row r="596" spans="1:12" x14ac:dyDescent="0.25">
      <c r="A596" s="55" t="str">
        <f t="shared" si="41"/>
        <v>202318</v>
      </c>
      <c r="B596" s="55" t="str">
        <f t="shared" si="42"/>
        <v>202318</v>
      </c>
      <c r="C596" s="55" t="str">
        <f t="shared" si="43"/>
        <v>Mayıs20231</v>
      </c>
      <c r="D596" s="55" t="s">
        <v>444</v>
      </c>
      <c r="E596" s="55">
        <v>2023</v>
      </c>
      <c r="F596" s="55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5" t="str">
        <f t="shared" si="44"/>
        <v>Mayıs</v>
      </c>
    </row>
    <row r="597" spans="1:12" x14ac:dyDescent="0.25">
      <c r="A597" s="55" t="str">
        <f t="shared" si="41"/>
        <v>202319</v>
      </c>
      <c r="B597" s="55" t="str">
        <f t="shared" si="42"/>
        <v>202319</v>
      </c>
      <c r="C597" s="55" t="str">
        <f t="shared" si="43"/>
        <v>Mayıs20232</v>
      </c>
      <c r="D597" s="55" t="s">
        <v>444</v>
      </c>
      <c r="E597" s="55">
        <v>2023</v>
      </c>
      <c r="F597" s="55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5" t="str">
        <f t="shared" si="44"/>
        <v>Mayıs</v>
      </c>
    </row>
    <row r="598" spans="1:12" x14ac:dyDescent="0.25">
      <c r="A598" s="55" t="str">
        <f t="shared" si="41"/>
        <v>202320</v>
      </c>
      <c r="B598" s="55" t="str">
        <f t="shared" si="42"/>
        <v>202320</v>
      </c>
      <c r="C598" s="55" t="str">
        <f t="shared" si="43"/>
        <v>Mayıs20233</v>
      </c>
      <c r="D598" s="55" t="s">
        <v>444</v>
      </c>
      <c r="E598" s="55">
        <v>2023</v>
      </c>
      <c r="F598" s="55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5" t="str">
        <f t="shared" si="44"/>
        <v>Mayıs</v>
      </c>
    </row>
    <row r="599" spans="1:12" x14ac:dyDescent="0.25">
      <c r="A599" s="55" t="str">
        <f t="shared" si="41"/>
        <v>202321</v>
      </c>
      <c r="B599" s="55" t="str">
        <f t="shared" si="42"/>
        <v>202321</v>
      </c>
      <c r="C599" s="55" t="str">
        <f t="shared" si="43"/>
        <v>Mayıs20234</v>
      </c>
      <c r="D599" s="55" t="s">
        <v>444</v>
      </c>
      <c r="E599" s="55">
        <v>2023</v>
      </c>
      <c r="F599" s="55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5" t="str">
        <f t="shared" si="44"/>
        <v>Mayıs</v>
      </c>
    </row>
    <row r="600" spans="1:12" x14ac:dyDescent="0.25">
      <c r="A600" s="55" t="str">
        <f t="shared" si="41"/>
        <v>202322</v>
      </c>
      <c r="B600" s="55" t="str">
        <f t="shared" si="42"/>
        <v>202322</v>
      </c>
      <c r="C600" s="55" t="str">
        <f t="shared" si="43"/>
        <v>Mayıs20235</v>
      </c>
      <c r="D600" s="55" t="s">
        <v>444</v>
      </c>
      <c r="E600" s="55">
        <v>2023</v>
      </c>
      <c r="F600" s="55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5" t="str">
        <f t="shared" si="44"/>
        <v>Mayıs</v>
      </c>
    </row>
    <row r="601" spans="1:12" x14ac:dyDescent="0.25">
      <c r="A601" s="55" t="str">
        <f t="shared" si="41"/>
        <v>202323</v>
      </c>
      <c r="B601" s="55" t="str">
        <f t="shared" si="42"/>
        <v>202323</v>
      </c>
      <c r="C601" s="55" t="str">
        <f t="shared" si="43"/>
        <v>Haziran20231</v>
      </c>
      <c r="D601" s="55" t="s">
        <v>445</v>
      </c>
      <c r="E601" s="55">
        <v>2023</v>
      </c>
      <c r="F601" s="55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5" t="str">
        <f t="shared" si="44"/>
        <v>Haziran</v>
      </c>
    </row>
    <row r="602" spans="1:12" x14ac:dyDescent="0.25">
      <c r="A602" s="55" t="str">
        <f t="shared" si="41"/>
        <v>202324</v>
      </c>
      <c r="B602" s="55" t="str">
        <f t="shared" si="42"/>
        <v>202324</v>
      </c>
      <c r="C602" s="55" t="str">
        <f t="shared" si="43"/>
        <v>Haziran20232</v>
      </c>
      <c r="D602" s="55" t="s">
        <v>445</v>
      </c>
      <c r="E602" s="55">
        <v>2023</v>
      </c>
      <c r="F602" s="55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5" t="str">
        <f t="shared" si="44"/>
        <v>Haziran</v>
      </c>
    </row>
    <row r="603" spans="1:12" x14ac:dyDescent="0.25">
      <c r="A603" s="55" t="str">
        <f t="shared" si="41"/>
        <v>202325</v>
      </c>
      <c r="B603" s="55" t="str">
        <f t="shared" si="42"/>
        <v>202325</v>
      </c>
      <c r="C603" s="55" t="str">
        <f t="shared" si="43"/>
        <v>Haziran20233</v>
      </c>
      <c r="D603" s="55" t="s">
        <v>445</v>
      </c>
      <c r="E603" s="55">
        <v>2023</v>
      </c>
      <c r="F603" s="55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5" t="str">
        <f t="shared" si="44"/>
        <v>Haziran</v>
      </c>
    </row>
    <row r="604" spans="1:12" x14ac:dyDescent="0.25">
      <c r="A604" s="55" t="str">
        <f t="shared" si="41"/>
        <v>202326</v>
      </c>
      <c r="B604" s="55" t="str">
        <f t="shared" si="42"/>
        <v>202326</v>
      </c>
      <c r="C604" s="55" t="str">
        <f t="shared" si="43"/>
        <v>Haziran20234</v>
      </c>
      <c r="D604" s="55" t="s">
        <v>445</v>
      </c>
      <c r="E604" s="55">
        <v>2023</v>
      </c>
      <c r="F604" s="55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5" t="str">
        <f t="shared" si="44"/>
        <v>Haziran</v>
      </c>
    </row>
    <row r="605" spans="1:12" x14ac:dyDescent="0.25">
      <c r="A605" s="55" t="str">
        <f t="shared" si="41"/>
        <v>202327</v>
      </c>
      <c r="B605" s="55" t="str">
        <f t="shared" si="42"/>
        <v>202327</v>
      </c>
      <c r="C605" s="55" t="str">
        <f t="shared" si="43"/>
        <v>Temmuz20231</v>
      </c>
      <c r="D605" s="55" t="s">
        <v>446</v>
      </c>
      <c r="E605" s="55">
        <v>2023</v>
      </c>
      <c r="F605" s="55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5" t="str">
        <f t="shared" si="44"/>
        <v>Temmuz</v>
      </c>
    </row>
    <row r="606" spans="1:12" x14ac:dyDescent="0.25">
      <c r="A606" s="55" t="str">
        <f t="shared" si="41"/>
        <v>202328</v>
      </c>
      <c r="B606" s="55" t="str">
        <f t="shared" si="42"/>
        <v>202328</v>
      </c>
      <c r="C606" s="55" t="str">
        <f t="shared" si="43"/>
        <v>Temmuz20232</v>
      </c>
      <c r="D606" s="55" t="s">
        <v>446</v>
      </c>
      <c r="E606" s="55">
        <v>2023</v>
      </c>
      <c r="F606" s="55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5" t="str">
        <f t="shared" si="44"/>
        <v>Temmuz</v>
      </c>
    </row>
    <row r="607" spans="1:12" x14ac:dyDescent="0.25">
      <c r="A607" s="55" t="str">
        <f t="shared" si="41"/>
        <v>202329</v>
      </c>
      <c r="B607" s="55" t="str">
        <f t="shared" si="42"/>
        <v>202329</v>
      </c>
      <c r="C607" s="55" t="str">
        <f t="shared" si="43"/>
        <v>Temmuz20233</v>
      </c>
      <c r="D607" s="55" t="s">
        <v>446</v>
      </c>
      <c r="E607" s="55">
        <v>2023</v>
      </c>
      <c r="F607" s="55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5" t="str">
        <f t="shared" si="44"/>
        <v>Temmuz</v>
      </c>
    </row>
    <row r="608" spans="1:12" x14ac:dyDescent="0.25">
      <c r="A608" s="55" t="str">
        <f t="shared" si="41"/>
        <v>202330</v>
      </c>
      <c r="B608" s="55" t="str">
        <f t="shared" si="42"/>
        <v>202330</v>
      </c>
      <c r="C608" s="55" t="str">
        <f t="shared" si="43"/>
        <v>Temmuz20234</v>
      </c>
      <c r="D608" s="55" t="s">
        <v>446</v>
      </c>
      <c r="E608" s="55">
        <v>2023</v>
      </c>
      <c r="F608" s="55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5" t="str">
        <f t="shared" si="44"/>
        <v>Temmuz</v>
      </c>
    </row>
    <row r="609" spans="1:12" x14ac:dyDescent="0.25">
      <c r="A609" s="55" t="str">
        <f t="shared" si="41"/>
        <v>202331</v>
      </c>
      <c r="B609" s="55" t="str">
        <f t="shared" si="42"/>
        <v>202331</v>
      </c>
      <c r="C609" s="55" t="str">
        <f t="shared" si="43"/>
        <v>Temmuz20235</v>
      </c>
      <c r="D609" s="55" t="s">
        <v>446</v>
      </c>
      <c r="E609" s="55">
        <v>2023</v>
      </c>
      <c r="F609" s="55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5" t="str">
        <f t="shared" si="44"/>
        <v>Temmuz</v>
      </c>
    </row>
    <row r="610" spans="1:12" x14ac:dyDescent="0.25">
      <c r="A610" s="55" t="str">
        <f t="shared" si="41"/>
        <v>202332</v>
      </c>
      <c r="B610" s="55" t="str">
        <f t="shared" si="42"/>
        <v>202332</v>
      </c>
      <c r="C610" s="55" t="str">
        <f t="shared" si="43"/>
        <v>Ağustos20231</v>
      </c>
      <c r="D610" s="55" t="s">
        <v>447</v>
      </c>
      <c r="E610" s="55">
        <v>2023</v>
      </c>
      <c r="F610" s="55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5" t="str">
        <f t="shared" si="44"/>
        <v>Ağustos</v>
      </c>
    </row>
    <row r="611" spans="1:12" x14ac:dyDescent="0.25">
      <c r="A611" s="55" t="str">
        <f t="shared" si="41"/>
        <v>202333</v>
      </c>
      <c r="B611" s="55" t="str">
        <f t="shared" si="42"/>
        <v>202333</v>
      </c>
      <c r="C611" s="55" t="str">
        <f t="shared" si="43"/>
        <v>Ağustos20232</v>
      </c>
      <c r="D611" s="55" t="s">
        <v>447</v>
      </c>
      <c r="E611" s="55">
        <v>2023</v>
      </c>
      <c r="F611" s="55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5" t="str">
        <f t="shared" si="44"/>
        <v>Ağustos</v>
      </c>
    </row>
    <row r="612" spans="1:12" x14ac:dyDescent="0.25">
      <c r="A612" s="55" t="str">
        <f t="shared" si="41"/>
        <v>202334</v>
      </c>
      <c r="B612" s="55" t="str">
        <f t="shared" si="42"/>
        <v>202334</v>
      </c>
      <c r="C612" s="55" t="str">
        <f t="shared" si="43"/>
        <v>Ağustos20233</v>
      </c>
      <c r="D612" s="55" t="s">
        <v>447</v>
      </c>
      <c r="E612" s="55">
        <v>2023</v>
      </c>
      <c r="F612" s="55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5" t="str">
        <f t="shared" si="44"/>
        <v>Ağustos</v>
      </c>
    </row>
    <row r="613" spans="1:12" x14ac:dyDescent="0.25">
      <c r="A613" s="55" t="str">
        <f t="shared" si="41"/>
        <v>202335</v>
      </c>
      <c r="B613" s="55" t="str">
        <f t="shared" si="42"/>
        <v>202335</v>
      </c>
      <c r="C613" s="55" t="str">
        <f t="shared" si="43"/>
        <v>Ağustos20234</v>
      </c>
      <c r="D613" s="55" t="s">
        <v>447</v>
      </c>
      <c r="E613" s="55">
        <v>2023</v>
      </c>
      <c r="F613" s="55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5" t="str">
        <f t="shared" si="44"/>
        <v>Ağustos</v>
      </c>
    </row>
    <row r="614" spans="1:12" x14ac:dyDescent="0.25">
      <c r="A614" s="55" t="str">
        <f t="shared" si="41"/>
        <v>202336</v>
      </c>
      <c r="B614" s="55" t="str">
        <f t="shared" si="42"/>
        <v>202336</v>
      </c>
      <c r="C614" s="55" t="str">
        <f t="shared" si="43"/>
        <v>Eylül20231</v>
      </c>
      <c r="D614" s="55" t="s">
        <v>448</v>
      </c>
      <c r="E614" s="55">
        <v>2023</v>
      </c>
      <c r="F614" s="55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5" t="str">
        <f t="shared" si="44"/>
        <v>Eylül</v>
      </c>
    </row>
    <row r="615" spans="1:12" x14ac:dyDescent="0.25">
      <c r="A615" s="55" t="str">
        <f t="shared" si="41"/>
        <v>202337</v>
      </c>
      <c r="B615" s="55" t="str">
        <f t="shared" si="42"/>
        <v>202337</v>
      </c>
      <c r="C615" s="55" t="str">
        <f t="shared" si="43"/>
        <v>Eylül20232</v>
      </c>
      <c r="D615" s="55" t="s">
        <v>448</v>
      </c>
      <c r="E615" s="55">
        <v>2023</v>
      </c>
      <c r="F615" s="55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5" t="str">
        <f t="shared" si="44"/>
        <v>Eylül</v>
      </c>
    </row>
    <row r="616" spans="1:12" x14ac:dyDescent="0.25">
      <c r="A616" s="55" t="str">
        <f t="shared" si="41"/>
        <v>202338</v>
      </c>
      <c r="B616" s="55" t="str">
        <f t="shared" si="42"/>
        <v>202338</v>
      </c>
      <c r="C616" s="55" t="str">
        <f t="shared" si="43"/>
        <v>Eylül20233</v>
      </c>
      <c r="D616" s="55" t="s">
        <v>448</v>
      </c>
      <c r="E616" s="55">
        <v>2023</v>
      </c>
      <c r="F616" s="55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5" t="str">
        <f t="shared" si="44"/>
        <v>Eylül</v>
      </c>
    </row>
    <row r="617" spans="1:12" x14ac:dyDescent="0.25">
      <c r="A617" s="55" t="str">
        <f t="shared" si="41"/>
        <v>202339</v>
      </c>
      <c r="B617" s="55" t="str">
        <f t="shared" si="42"/>
        <v>202339</v>
      </c>
      <c r="C617" s="55" t="str">
        <f t="shared" si="43"/>
        <v>Eylül20234</v>
      </c>
      <c r="D617" s="55" t="s">
        <v>448</v>
      </c>
      <c r="E617" s="55">
        <v>2023</v>
      </c>
      <c r="F617" s="55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5" t="str">
        <f t="shared" si="44"/>
        <v>Eylül</v>
      </c>
    </row>
    <row r="618" spans="1:12" x14ac:dyDescent="0.25">
      <c r="A618" s="55" t="str">
        <f t="shared" si="41"/>
        <v>202340</v>
      </c>
      <c r="B618" s="55" t="str">
        <f t="shared" si="42"/>
        <v>202340</v>
      </c>
      <c r="C618" s="55" t="str">
        <f t="shared" si="43"/>
        <v>Ekim20231</v>
      </c>
      <c r="D618" s="55" t="s">
        <v>449</v>
      </c>
      <c r="E618" s="55">
        <v>2023</v>
      </c>
      <c r="F618" s="55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5" t="str">
        <f t="shared" si="44"/>
        <v>Ekim</v>
      </c>
    </row>
    <row r="619" spans="1:12" x14ac:dyDescent="0.25">
      <c r="A619" s="55" t="str">
        <f t="shared" si="41"/>
        <v>202341</v>
      </c>
      <c r="B619" s="55" t="str">
        <f t="shared" si="42"/>
        <v>202341</v>
      </c>
      <c r="C619" s="55" t="str">
        <f t="shared" si="43"/>
        <v>Ekim20232</v>
      </c>
      <c r="D619" s="55" t="s">
        <v>449</v>
      </c>
      <c r="E619" s="55">
        <v>2023</v>
      </c>
      <c r="F619" s="55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5" t="str">
        <f t="shared" si="44"/>
        <v>Ekim</v>
      </c>
    </row>
    <row r="620" spans="1:12" x14ac:dyDescent="0.25">
      <c r="A620" s="55" t="str">
        <f t="shared" si="41"/>
        <v>202342</v>
      </c>
      <c r="B620" s="55" t="str">
        <f t="shared" si="42"/>
        <v>202342</v>
      </c>
      <c r="C620" s="55" t="str">
        <f t="shared" si="43"/>
        <v>Ekim20233</v>
      </c>
      <c r="D620" s="55" t="s">
        <v>449</v>
      </c>
      <c r="E620" s="55">
        <v>2023</v>
      </c>
      <c r="F620" s="55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5" t="str">
        <f t="shared" si="44"/>
        <v>Ekim</v>
      </c>
    </row>
    <row r="621" spans="1:12" x14ac:dyDescent="0.25">
      <c r="A621" s="55" t="str">
        <f t="shared" si="41"/>
        <v>202343</v>
      </c>
      <c r="B621" s="55" t="str">
        <f t="shared" si="42"/>
        <v>202343</v>
      </c>
      <c r="C621" s="55" t="str">
        <f t="shared" si="43"/>
        <v>Ekim20234</v>
      </c>
      <c r="D621" s="55" t="s">
        <v>449</v>
      </c>
      <c r="E621" s="55">
        <v>2023</v>
      </c>
      <c r="F621" s="55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5" t="str">
        <f t="shared" si="44"/>
        <v>Ekim</v>
      </c>
    </row>
    <row r="622" spans="1:12" x14ac:dyDescent="0.25">
      <c r="A622" s="55" t="str">
        <f t="shared" si="41"/>
        <v>202344</v>
      </c>
      <c r="B622" s="55" t="str">
        <f t="shared" si="42"/>
        <v>202344</v>
      </c>
      <c r="C622" s="55" t="str">
        <f t="shared" si="43"/>
        <v>Ekim20235</v>
      </c>
      <c r="D622" s="55" t="s">
        <v>449</v>
      </c>
      <c r="E622" s="55">
        <v>2023</v>
      </c>
      <c r="F622" s="55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5" t="str">
        <f t="shared" si="44"/>
        <v>Ekim</v>
      </c>
    </row>
    <row r="623" spans="1:12" x14ac:dyDescent="0.25">
      <c r="A623" s="55" t="str">
        <f t="shared" si="41"/>
        <v>202345</v>
      </c>
      <c r="B623" s="55" t="str">
        <f t="shared" si="42"/>
        <v>202345</v>
      </c>
      <c r="C623" s="55" t="str">
        <f t="shared" si="43"/>
        <v>Kasım20231</v>
      </c>
      <c r="D623" s="55" t="s">
        <v>450</v>
      </c>
      <c r="E623" s="55">
        <v>2023</v>
      </c>
      <c r="F623" s="55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5" t="str">
        <f t="shared" si="44"/>
        <v>Kasım</v>
      </c>
    </row>
    <row r="624" spans="1:12" x14ac:dyDescent="0.25">
      <c r="A624" s="55" t="str">
        <f t="shared" si="41"/>
        <v>202346</v>
      </c>
      <c r="B624" s="55" t="str">
        <f t="shared" si="42"/>
        <v>202346</v>
      </c>
      <c r="C624" s="55" t="str">
        <f t="shared" si="43"/>
        <v>Kasım20232</v>
      </c>
      <c r="D624" s="55" t="s">
        <v>450</v>
      </c>
      <c r="E624" s="55">
        <v>2023</v>
      </c>
      <c r="F624" s="55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5" t="str">
        <f t="shared" si="44"/>
        <v>Kasım</v>
      </c>
    </row>
    <row r="625" spans="1:12" x14ac:dyDescent="0.25">
      <c r="A625" s="55" t="str">
        <f t="shared" si="41"/>
        <v>202347</v>
      </c>
      <c r="B625" s="55" t="str">
        <f t="shared" si="42"/>
        <v>202347</v>
      </c>
      <c r="C625" s="55" t="str">
        <f t="shared" si="43"/>
        <v>Kasım20233</v>
      </c>
      <c r="D625" s="55" t="s">
        <v>450</v>
      </c>
      <c r="E625" s="55">
        <v>2023</v>
      </c>
      <c r="F625" s="55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5" t="str">
        <f t="shared" si="44"/>
        <v>Kasım</v>
      </c>
    </row>
    <row r="626" spans="1:12" x14ac:dyDescent="0.25">
      <c r="A626" s="55" t="str">
        <f t="shared" si="41"/>
        <v>202348</v>
      </c>
      <c r="B626" s="55" t="str">
        <f t="shared" si="42"/>
        <v>202348</v>
      </c>
      <c r="C626" s="55" t="str">
        <f t="shared" si="43"/>
        <v>Kasım20234</v>
      </c>
      <c r="D626" s="55" t="s">
        <v>450</v>
      </c>
      <c r="E626" s="55">
        <v>2023</v>
      </c>
      <c r="F626" s="55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5" t="str">
        <f t="shared" si="44"/>
        <v>Kasım</v>
      </c>
    </row>
    <row r="627" spans="1:12" x14ac:dyDescent="0.25">
      <c r="A627" s="55" t="str">
        <f t="shared" si="41"/>
        <v>202349</v>
      </c>
      <c r="B627" s="55" t="str">
        <f t="shared" si="42"/>
        <v>202349</v>
      </c>
      <c r="C627" s="55" t="str">
        <f t="shared" si="43"/>
        <v>Aralık20231</v>
      </c>
      <c r="D627" s="55" t="s">
        <v>451</v>
      </c>
      <c r="E627" s="55">
        <v>2023</v>
      </c>
      <c r="F627" s="55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5" t="str">
        <f t="shared" si="44"/>
        <v>Aralık</v>
      </c>
    </row>
    <row r="628" spans="1:12" x14ac:dyDescent="0.25">
      <c r="A628" s="55" t="str">
        <f t="shared" si="41"/>
        <v>202350</v>
      </c>
      <c r="B628" s="55" t="str">
        <f t="shared" si="42"/>
        <v>202350</v>
      </c>
      <c r="C628" s="55" t="str">
        <f t="shared" si="43"/>
        <v>Aralık20232</v>
      </c>
      <c r="D628" s="55" t="s">
        <v>451</v>
      </c>
      <c r="E628" s="55">
        <v>2023</v>
      </c>
      <c r="F628" s="55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5" t="str">
        <f t="shared" si="44"/>
        <v>Aralık</v>
      </c>
    </row>
    <row r="629" spans="1:12" x14ac:dyDescent="0.25">
      <c r="A629" s="55" t="str">
        <f t="shared" si="41"/>
        <v>202351</v>
      </c>
      <c r="B629" s="55" t="str">
        <f t="shared" si="42"/>
        <v>202351</v>
      </c>
      <c r="C629" s="55" t="str">
        <f t="shared" si="43"/>
        <v>Aralık20233</v>
      </c>
      <c r="D629" s="55" t="s">
        <v>451</v>
      </c>
      <c r="E629" s="55">
        <v>2023</v>
      </c>
      <c r="F629" s="55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5" t="str">
        <f t="shared" si="44"/>
        <v>Aralık</v>
      </c>
    </row>
    <row r="630" spans="1:12" x14ac:dyDescent="0.25">
      <c r="A630" s="55" t="str">
        <f t="shared" si="41"/>
        <v>202352</v>
      </c>
      <c r="B630" s="55" t="str">
        <f t="shared" si="42"/>
        <v>202352</v>
      </c>
      <c r="C630" s="55" t="str">
        <f t="shared" si="43"/>
        <v>Aralık20234</v>
      </c>
      <c r="D630" s="55" t="s">
        <v>451</v>
      </c>
      <c r="E630" s="55">
        <v>2023</v>
      </c>
      <c r="F630" s="55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5" t="str">
        <f t="shared" si="44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4"/>
      <c r="G17" s="74"/>
      <c r="H17" s="74"/>
      <c r="I17" s="74"/>
      <c r="J17" s="74"/>
      <c r="K17" s="74"/>
      <c r="L17" s="74"/>
      <c r="M17" s="74"/>
    </row>
    <row r="18" spans="6:13" ht="21" customHeight="1" x14ac:dyDescent="0.25">
      <c r="F18" s="129" t="s">
        <v>579</v>
      </c>
      <c r="G18" s="128" t="s">
        <v>1</v>
      </c>
      <c r="H18" s="130" t="s">
        <v>580</v>
      </c>
      <c r="I18" s="2" t="s">
        <v>581</v>
      </c>
      <c r="J18" s="128" t="s">
        <v>4</v>
      </c>
      <c r="K18" s="128" t="s">
        <v>583</v>
      </c>
      <c r="L18" s="128" t="s">
        <v>4</v>
      </c>
      <c r="M18" s="2" t="s">
        <v>5</v>
      </c>
    </row>
    <row r="19" spans="6:13" ht="21" x14ac:dyDescent="0.25">
      <c r="F19" s="129"/>
      <c r="G19" s="128"/>
      <c r="H19" s="130"/>
      <c r="I19" s="2" t="s">
        <v>582</v>
      </c>
      <c r="J19" s="128"/>
      <c r="K19" s="128"/>
      <c r="L19" s="128"/>
      <c r="M19" s="2" t="s">
        <v>584</v>
      </c>
    </row>
    <row r="20" spans="6:13" x14ac:dyDescent="0.25">
      <c r="F20" s="55" t="s">
        <v>585</v>
      </c>
      <c r="G20" s="56">
        <v>9</v>
      </c>
      <c r="H20" s="55" t="s">
        <v>586</v>
      </c>
      <c r="I20" s="57">
        <v>935032</v>
      </c>
      <c r="J20" s="63">
        <v>-0.311</v>
      </c>
      <c r="K20" s="57">
        <v>1024717</v>
      </c>
      <c r="L20" s="63">
        <v>-0.30299999999999999</v>
      </c>
      <c r="M20" s="56">
        <v>79</v>
      </c>
    </row>
    <row r="21" spans="6:13" x14ac:dyDescent="0.25">
      <c r="F21" s="55" t="s">
        <v>587</v>
      </c>
      <c r="G21" s="59">
        <v>8</v>
      </c>
      <c r="H21" s="55" t="s">
        <v>586</v>
      </c>
      <c r="I21" s="60">
        <v>1356429</v>
      </c>
      <c r="J21" s="62">
        <v>-6.2E-2</v>
      </c>
      <c r="K21" s="60">
        <v>1469307</v>
      </c>
      <c r="L21" s="62">
        <v>-8.3000000000000004E-2</v>
      </c>
      <c r="M21" s="59">
        <v>67</v>
      </c>
    </row>
    <row r="22" spans="6:13" x14ac:dyDescent="0.25">
      <c r="F22" s="55" t="s">
        <v>588</v>
      </c>
      <c r="G22" s="56">
        <v>7</v>
      </c>
      <c r="H22" s="55" t="s">
        <v>578</v>
      </c>
      <c r="I22" s="57">
        <v>1445668</v>
      </c>
      <c r="J22" s="63">
        <v>-6.2E-2</v>
      </c>
      <c r="K22" s="57">
        <v>1601468</v>
      </c>
      <c r="L22" s="63">
        <v>-2.7E-2</v>
      </c>
      <c r="M22" s="56">
        <v>71</v>
      </c>
    </row>
    <row r="23" spans="6:13" x14ac:dyDescent="0.25">
      <c r="F23" s="55" t="s">
        <v>589</v>
      </c>
      <c r="G23" s="59">
        <v>6</v>
      </c>
      <c r="H23" s="55" t="s">
        <v>578</v>
      </c>
      <c r="I23" s="60">
        <v>1540508</v>
      </c>
      <c r="J23" s="62">
        <v>-0.115</v>
      </c>
      <c r="K23" s="60">
        <v>1646748</v>
      </c>
      <c r="L23" s="62">
        <v>-0.107</v>
      </c>
      <c r="M23" s="59">
        <v>59</v>
      </c>
    </row>
    <row r="24" spans="6:13" x14ac:dyDescent="0.25">
      <c r="F24" s="1" t="s">
        <v>1</v>
      </c>
      <c r="G24" s="128" t="s">
        <v>1</v>
      </c>
      <c r="H24" s="130" t="s">
        <v>580</v>
      </c>
      <c r="I24" s="2" t="s">
        <v>581</v>
      </c>
      <c r="J24" s="128" t="s">
        <v>4</v>
      </c>
      <c r="K24" s="128" t="s">
        <v>583</v>
      </c>
      <c r="L24" s="128" t="s">
        <v>4</v>
      </c>
      <c r="M24" s="2" t="s">
        <v>5</v>
      </c>
    </row>
    <row r="25" spans="6:13" ht="31.5" x14ac:dyDescent="0.25">
      <c r="F25" s="75" t="s">
        <v>590</v>
      </c>
      <c r="G25" s="128"/>
      <c r="H25" s="130"/>
      <c r="I25" s="2" t="s">
        <v>582</v>
      </c>
      <c r="J25" s="128"/>
      <c r="K25" s="128"/>
      <c r="L25" s="128"/>
      <c r="M25" s="2" t="s">
        <v>584</v>
      </c>
    </row>
    <row r="26" spans="6:13" x14ac:dyDescent="0.25">
      <c r="F26" s="55" t="s">
        <v>591</v>
      </c>
      <c r="G26" s="56">
        <v>5</v>
      </c>
      <c r="H26" s="55" t="s">
        <v>578</v>
      </c>
      <c r="I26" s="57">
        <v>1739834</v>
      </c>
      <c r="J26" s="6" t="s">
        <v>8</v>
      </c>
      <c r="K26" s="57">
        <v>1844899</v>
      </c>
      <c r="L26" s="63">
        <v>-3.5999999999999997E-2</v>
      </c>
      <c r="M26" s="56">
        <v>62</v>
      </c>
    </row>
    <row r="27" spans="6:13" x14ac:dyDescent="0.25">
      <c r="F27" s="55" t="s">
        <v>235</v>
      </c>
      <c r="G27" s="59">
        <v>4</v>
      </c>
      <c r="H27" s="55" t="s">
        <v>576</v>
      </c>
      <c r="I27" s="60">
        <v>1753474</v>
      </c>
      <c r="J27" s="62">
        <v>-0.23300000000000001</v>
      </c>
      <c r="K27" s="60">
        <v>1914752</v>
      </c>
      <c r="L27" s="62">
        <v>-0.20699999999999999</v>
      </c>
      <c r="M27" s="59">
        <v>57</v>
      </c>
    </row>
    <row r="28" spans="6:13" x14ac:dyDescent="0.25">
      <c r="F28" s="55" t="s">
        <v>236</v>
      </c>
      <c r="G28" s="56">
        <v>3</v>
      </c>
      <c r="H28" s="55" t="s">
        <v>576</v>
      </c>
      <c r="I28" s="57">
        <v>2284716</v>
      </c>
      <c r="J28" s="58">
        <v>0.245</v>
      </c>
      <c r="K28" s="57">
        <v>2414887</v>
      </c>
      <c r="L28" s="58">
        <v>0.24199999999999999</v>
      </c>
      <c r="M28" s="56">
        <v>65</v>
      </c>
    </row>
    <row r="29" spans="6:13" x14ac:dyDescent="0.25">
      <c r="F29" s="55" t="s">
        <v>237</v>
      </c>
      <c r="G29" s="59">
        <v>2</v>
      </c>
      <c r="H29" s="55" t="s">
        <v>576</v>
      </c>
      <c r="I29" s="60">
        <v>1835640</v>
      </c>
      <c r="J29" s="43">
        <v>0.28499999999999998</v>
      </c>
      <c r="K29" s="60">
        <v>1944490</v>
      </c>
      <c r="L29" s="43">
        <v>0.29099999999999998</v>
      </c>
      <c r="M29" s="59">
        <v>64</v>
      </c>
    </row>
    <row r="30" spans="6:13" x14ac:dyDescent="0.25">
      <c r="F30" s="55" t="s">
        <v>238</v>
      </c>
      <c r="G30" s="56">
        <v>1</v>
      </c>
      <c r="H30" s="55" t="s">
        <v>576</v>
      </c>
      <c r="I30" s="57">
        <v>1428191</v>
      </c>
      <c r="J30" s="63">
        <v>-0.19400000000000001</v>
      </c>
      <c r="K30" s="57">
        <v>1506381</v>
      </c>
      <c r="L30" s="63">
        <v>-0.19900000000000001</v>
      </c>
      <c r="M30" s="74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2024-01-10T09:07:45Z</dcterms:modified>
</cp:coreProperties>
</file>