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s01\Mars Media\Pazarlama\Data\Boxoffice\"/>
    </mc:Choice>
  </mc:AlternateContent>
  <workbookProtection workbookAlgorithmName="SHA-512" workbookHashValue="9TrjqvMLB8hCaAg3Tg9uxqp8WkzvGgDKP5SAPVRLejdVoP9ybmLVOsKbjBVr8lykzjtmQxReyU62X7AmJA2l8w==" workbookSaltValue="C+Q3c53TWKMdg3CyfTdl9w==" workbookSpinCount="100000" lockStructure="1"/>
  <bookViews>
    <workbookView xWindow="0" yWindow="0" windowWidth="28800" windowHeight="12585"/>
  </bookViews>
  <sheets>
    <sheet name="Rapor" sheetId="1" r:id="rId1"/>
    <sheet name="Data" sheetId="3" state="hidden" r:id="rId2"/>
    <sheet name="Kaynak" sheetId="2" state="hidden" r:id="rId3"/>
    <sheet name="Sheet1" sheetId="4" state="hidden" r:id="rId4"/>
  </sheets>
  <definedNames>
    <definedName name="_xlnm._FilterDatabase" localSheetId="1" hidden="1">Data!$A$3:$M$602</definedName>
    <definedName name="_xlnm._FilterDatabase" localSheetId="2" hidden="1">Kaynak!$C$4:$K$474</definedName>
    <definedName name="ay_list">Kaynak!$P$5:$P$16</definedName>
    <definedName name="Yil_list">Rapor!$E$11:$O$11</definedName>
    <definedName name="Z_33717819_CA90_423F_BB71_986FF25955DB_.wvu.Cols" localSheetId="0" hidden="1">Rapor!$A:$B</definedName>
    <definedName name="Z_33717819_CA90_423F_BB71_986FF25955DB_.wvu.FilterData" localSheetId="1" hidden="1">Data!$A$3:$M$602</definedName>
    <definedName name="Z_33717819_CA90_423F_BB71_986FF25955DB_.wvu.FilterData" localSheetId="2" hidden="1">Kaynak!$C$4:$K$474</definedName>
    <definedName name="Z_AF16ADA2_8E57_4CFA_AC49_FB68095D02C1_.wvu.Cols" localSheetId="0" hidden="1">Rapor!$A:$B</definedName>
    <definedName name="Z_AF16ADA2_8E57_4CFA_AC49_FB68095D02C1_.wvu.FilterData" localSheetId="1" hidden="1">Data!$A$3:$M$602</definedName>
    <definedName name="Z_AF16ADA2_8E57_4CFA_AC49_FB68095D02C1_.wvu.FilterData" localSheetId="2" hidden="1">Kaynak!$C$4:$K$474</definedName>
    <definedName name="Z_AF16ADA2_8E57_4CFA_AC49_FB68095D02C1_.wvu.Rows" localSheetId="0" hidden="1">Rapor!$23:$38</definedName>
  </definedNames>
  <calcPr calcId="162913"/>
  <customWorkbookViews>
    <customWorkbookView name="İpek YAMAN - Personal View" guid="{AF16ADA2-8E57-4CFA-AC49-FB68095D02C1}" mergeInterval="0" personalView="1" maximized="1" xWindow="-8" yWindow="-8" windowWidth="1936" windowHeight="1056" activeSheetId="1"/>
    <customWorkbookView name="Talha Keleş - Personal View" guid="{33717819-CA90-423F-BB71-986FF25955D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8" i="3" l="1"/>
  <c r="B708" i="3"/>
  <c r="D707" i="3"/>
  <c r="B707" i="3"/>
  <c r="D706" i="3"/>
  <c r="B706" i="3"/>
  <c r="D705" i="3"/>
  <c r="B705" i="3"/>
  <c r="D704" i="3"/>
  <c r="B704" i="3"/>
  <c r="D703" i="3"/>
  <c r="B703" i="3"/>
  <c r="D702" i="3"/>
  <c r="B702" i="3"/>
  <c r="D701" i="3"/>
  <c r="B701" i="3"/>
  <c r="D700" i="3"/>
  <c r="B700" i="3"/>
  <c r="D699" i="3"/>
  <c r="B699" i="3"/>
  <c r="D698" i="3"/>
  <c r="B698" i="3"/>
  <c r="D697" i="3"/>
  <c r="B697" i="3"/>
  <c r="D696" i="3"/>
  <c r="B696" i="3"/>
  <c r="D695" i="3"/>
  <c r="B695" i="3"/>
  <c r="D694" i="3"/>
  <c r="B694" i="3"/>
  <c r="D693" i="3"/>
  <c r="B693" i="3"/>
  <c r="D692" i="3"/>
  <c r="B692" i="3"/>
  <c r="D691" i="3"/>
  <c r="B691" i="3"/>
  <c r="D690" i="3"/>
  <c r="B690" i="3"/>
  <c r="D689" i="3"/>
  <c r="B689" i="3"/>
  <c r="D688" i="3"/>
  <c r="B688" i="3"/>
  <c r="D687" i="3"/>
  <c r="B687" i="3"/>
  <c r="D686" i="3"/>
  <c r="B686" i="3"/>
  <c r="D685" i="3"/>
  <c r="B685" i="3"/>
  <c r="D684" i="3"/>
  <c r="B684" i="3"/>
  <c r="D683" i="3"/>
  <c r="B683" i="3"/>
  <c r="D682" i="3"/>
  <c r="B682" i="3"/>
  <c r="D681" i="3"/>
  <c r="B681" i="3"/>
  <c r="D680" i="3"/>
  <c r="B680" i="3"/>
  <c r="D679" i="3"/>
  <c r="B679" i="3"/>
  <c r="D678" i="3"/>
  <c r="B678" i="3"/>
  <c r="D677" i="3"/>
  <c r="B677" i="3"/>
  <c r="D676" i="3"/>
  <c r="B676" i="3"/>
  <c r="D675" i="3"/>
  <c r="B675" i="3"/>
  <c r="D674" i="3"/>
  <c r="B674" i="3"/>
  <c r="O641" i="3" l="1"/>
  <c r="R19" i="1" l="1"/>
  <c r="O658" i="3" l="1"/>
  <c r="O657" i="3"/>
  <c r="O656" i="3"/>
  <c r="O655" i="3"/>
  <c r="O654" i="3"/>
  <c r="O653" i="3"/>
  <c r="O652" i="3"/>
  <c r="O651" i="3"/>
  <c r="O650" i="3"/>
  <c r="O649" i="3"/>
  <c r="O648" i="3"/>
  <c r="O647" i="3"/>
  <c r="O646" i="3"/>
  <c r="O645" i="3"/>
  <c r="O644" i="3"/>
  <c r="O643" i="3"/>
  <c r="O642" i="3"/>
  <c r="O640" i="3"/>
  <c r="O639" i="3"/>
  <c r="O638" i="3"/>
  <c r="O637" i="3"/>
  <c r="O636" i="3"/>
  <c r="O635" i="3"/>
  <c r="O634" i="3"/>
  <c r="O633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4" i="3"/>
  <c r="O603" i="3"/>
  <c r="O602" i="3"/>
  <c r="O601" i="3"/>
  <c r="O600" i="3"/>
  <c r="O599" i="3"/>
  <c r="O598" i="3"/>
  <c r="O597" i="3"/>
  <c r="O596" i="3"/>
  <c r="O595" i="3"/>
  <c r="O594" i="3"/>
  <c r="O593" i="3"/>
  <c r="O592" i="3"/>
  <c r="O591" i="3"/>
  <c r="O590" i="3"/>
  <c r="O589" i="3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79" i="3"/>
  <c r="O278" i="3"/>
  <c r="O277" i="3"/>
  <c r="O276" i="3"/>
  <c r="O275" i="3"/>
  <c r="O274" i="3"/>
  <c r="O273" i="3"/>
  <c r="O272" i="3"/>
  <c r="O271" i="3"/>
  <c r="O270" i="3"/>
  <c r="O269" i="3"/>
  <c r="O268" i="3"/>
  <c r="O267" i="3"/>
  <c r="O266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9" i="3"/>
  <c r="O248" i="3"/>
  <c r="O247" i="3"/>
  <c r="O246" i="3"/>
  <c r="O245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7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S49" i="2"/>
  <c r="S44" i="2"/>
  <c r="S29" i="2"/>
  <c r="S19" i="2"/>
  <c r="S17" i="2"/>
  <c r="S4" i="2"/>
  <c r="S52" i="2" s="1"/>
  <c r="S20" i="2" l="1"/>
  <c r="S53" i="2"/>
  <c r="S24" i="2"/>
  <c r="S54" i="2"/>
  <c r="S31" i="2"/>
  <c r="S10" i="2"/>
  <c r="S35" i="2"/>
  <c r="S11" i="2"/>
  <c r="S38" i="2"/>
  <c r="S6" i="2"/>
  <c r="S34" i="2"/>
  <c r="S39" i="2"/>
  <c r="S14" i="2"/>
  <c r="S41" i="2"/>
  <c r="S12" i="2"/>
  <c r="S15" i="2"/>
  <c r="S43" i="2"/>
  <c r="S30" i="2"/>
  <c r="S55" i="2"/>
  <c r="S25" i="2"/>
  <c r="S46" i="2"/>
  <c r="S5" i="2"/>
  <c r="S26" i="2"/>
  <c r="S48" i="2"/>
  <c r="S13" i="2"/>
  <c r="S27" i="2"/>
  <c r="S42" i="2"/>
  <c r="S56" i="2"/>
  <c r="S18" i="2"/>
  <c r="S32" i="2"/>
  <c r="S47" i="2"/>
  <c r="S7" i="2"/>
  <c r="S22" i="2"/>
  <c r="S36" i="2"/>
  <c r="S50" i="2"/>
  <c r="S8" i="2"/>
  <c r="S23" i="2"/>
  <c r="S37" i="2"/>
  <c r="S51" i="2"/>
  <c r="S9" i="2"/>
  <c r="S21" i="2"/>
  <c r="S33" i="2"/>
  <c r="S45" i="2"/>
  <c r="S57" i="2"/>
  <c r="S16" i="2"/>
  <c r="S28" i="2"/>
  <c r="S40" i="2"/>
  <c r="F735" i="2"/>
  <c r="C735" i="2" s="1"/>
  <c r="B735" i="2"/>
  <c r="A735" i="2"/>
  <c r="F734" i="2"/>
  <c r="C734" i="2" s="1"/>
  <c r="B734" i="2"/>
  <c r="A734" i="2"/>
  <c r="F733" i="2"/>
  <c r="C733" i="2"/>
  <c r="B733" i="2"/>
  <c r="A733" i="2"/>
  <c r="F732" i="2"/>
  <c r="C732" i="2" s="1"/>
  <c r="B732" i="2"/>
  <c r="A732" i="2"/>
  <c r="F731" i="2"/>
  <c r="C731" i="2" s="1"/>
  <c r="B731" i="2"/>
  <c r="A731" i="2"/>
  <c r="F730" i="2"/>
  <c r="C730" i="2"/>
  <c r="B730" i="2"/>
  <c r="A730" i="2"/>
  <c r="F729" i="2"/>
  <c r="C729" i="2" s="1"/>
  <c r="B729" i="2"/>
  <c r="A729" i="2"/>
  <c r="F728" i="2"/>
  <c r="C728" i="2" s="1"/>
  <c r="B728" i="2"/>
  <c r="A728" i="2"/>
  <c r="F727" i="2"/>
  <c r="C727" i="2"/>
  <c r="B727" i="2"/>
  <c r="A727" i="2"/>
  <c r="F726" i="2"/>
  <c r="C726" i="2" s="1"/>
  <c r="B726" i="2"/>
  <c r="A726" i="2"/>
  <c r="F725" i="2"/>
  <c r="C725" i="2" s="1"/>
  <c r="B725" i="2"/>
  <c r="A725" i="2"/>
  <c r="F724" i="2"/>
  <c r="C724" i="2"/>
  <c r="B724" i="2"/>
  <c r="A724" i="2"/>
  <c r="F723" i="2"/>
  <c r="C723" i="2" s="1"/>
  <c r="B723" i="2"/>
  <c r="A723" i="2"/>
  <c r="F722" i="2"/>
  <c r="C722" i="2" s="1"/>
  <c r="B722" i="2"/>
  <c r="A722" i="2"/>
  <c r="F721" i="2"/>
  <c r="C721" i="2"/>
  <c r="B721" i="2"/>
  <c r="A721" i="2"/>
  <c r="F720" i="2"/>
  <c r="C720" i="2" s="1"/>
  <c r="B720" i="2"/>
  <c r="A720" i="2"/>
  <c r="F719" i="2"/>
  <c r="C719" i="2" s="1"/>
  <c r="B719" i="2"/>
  <c r="A719" i="2"/>
  <c r="F718" i="2"/>
  <c r="C718" i="2"/>
  <c r="B718" i="2"/>
  <c r="A718" i="2"/>
  <c r="F717" i="2"/>
  <c r="C717" i="2" s="1"/>
  <c r="B717" i="2"/>
  <c r="A717" i="2"/>
  <c r="F716" i="2"/>
  <c r="C716" i="2" s="1"/>
  <c r="B716" i="2"/>
  <c r="A716" i="2"/>
  <c r="F715" i="2"/>
  <c r="C715" i="2"/>
  <c r="B715" i="2"/>
  <c r="A715" i="2"/>
  <c r="F714" i="2"/>
  <c r="C714" i="2" s="1"/>
  <c r="B714" i="2"/>
  <c r="A714" i="2"/>
  <c r="F713" i="2"/>
  <c r="C713" i="2" s="1"/>
  <c r="B713" i="2"/>
  <c r="A713" i="2"/>
  <c r="F712" i="2"/>
  <c r="C712" i="2"/>
  <c r="B712" i="2"/>
  <c r="A712" i="2"/>
  <c r="F711" i="2"/>
  <c r="C711" i="2" s="1"/>
  <c r="B711" i="2"/>
  <c r="A711" i="2"/>
  <c r="F710" i="2"/>
  <c r="C710" i="2" s="1"/>
  <c r="B710" i="2"/>
  <c r="A710" i="2"/>
  <c r="F709" i="2"/>
  <c r="C709" i="2"/>
  <c r="B709" i="2"/>
  <c r="A709" i="2"/>
  <c r="F708" i="2"/>
  <c r="C708" i="2" s="1"/>
  <c r="B708" i="2"/>
  <c r="A708" i="2"/>
  <c r="F707" i="2"/>
  <c r="C707" i="2" s="1"/>
  <c r="B707" i="2"/>
  <c r="A707" i="2"/>
  <c r="F706" i="2"/>
  <c r="C706" i="2"/>
  <c r="B706" i="2"/>
  <c r="A706" i="2"/>
  <c r="F705" i="2"/>
  <c r="C705" i="2" s="1"/>
  <c r="B705" i="2"/>
  <c r="A705" i="2"/>
  <c r="F704" i="2"/>
  <c r="C704" i="2" s="1"/>
  <c r="B704" i="2"/>
  <c r="A704" i="2"/>
  <c r="F703" i="2"/>
  <c r="C703" i="2"/>
  <c r="B703" i="2"/>
  <c r="A703" i="2"/>
  <c r="F702" i="2"/>
  <c r="C702" i="2" s="1"/>
  <c r="B702" i="2"/>
  <c r="A702" i="2"/>
  <c r="F701" i="2"/>
  <c r="C701" i="2" s="1"/>
  <c r="B701" i="2"/>
  <c r="A701" i="2"/>
  <c r="F700" i="2"/>
  <c r="C700" i="2"/>
  <c r="B700" i="2"/>
  <c r="A700" i="2"/>
  <c r="F699" i="2"/>
  <c r="C699" i="2" s="1"/>
  <c r="B699" i="2"/>
  <c r="A699" i="2"/>
  <c r="F698" i="2"/>
  <c r="C698" i="2" s="1"/>
  <c r="B698" i="2"/>
  <c r="A698" i="2"/>
  <c r="F697" i="2"/>
  <c r="C697" i="2"/>
  <c r="B697" i="2"/>
  <c r="A697" i="2"/>
  <c r="F696" i="2"/>
  <c r="C696" i="2" s="1"/>
  <c r="B696" i="2"/>
  <c r="A696" i="2"/>
  <c r="F695" i="2"/>
  <c r="C695" i="2" s="1"/>
  <c r="B695" i="2"/>
  <c r="A695" i="2"/>
  <c r="F694" i="2"/>
  <c r="C694" i="2" s="1"/>
  <c r="B694" i="2"/>
  <c r="A694" i="2"/>
  <c r="F693" i="2"/>
  <c r="C693" i="2" s="1"/>
  <c r="B693" i="2"/>
  <c r="A693" i="2"/>
  <c r="F692" i="2"/>
  <c r="C692" i="2" s="1"/>
  <c r="B692" i="2"/>
  <c r="A692" i="2"/>
  <c r="F691" i="2"/>
  <c r="C691" i="2" s="1"/>
  <c r="B691" i="2"/>
  <c r="A691" i="2"/>
  <c r="F690" i="2"/>
  <c r="C690" i="2" s="1"/>
  <c r="B690" i="2"/>
  <c r="A690" i="2"/>
  <c r="F689" i="2"/>
  <c r="C689" i="2" s="1"/>
  <c r="B689" i="2"/>
  <c r="A689" i="2"/>
  <c r="F688" i="2"/>
  <c r="C688" i="2" s="1"/>
  <c r="B688" i="2"/>
  <c r="A688" i="2"/>
  <c r="F687" i="2"/>
  <c r="C687" i="2" s="1"/>
  <c r="B687" i="2"/>
  <c r="A687" i="2"/>
  <c r="F686" i="2"/>
  <c r="C686" i="2" s="1"/>
  <c r="B686" i="2"/>
  <c r="A686" i="2"/>
  <c r="F685" i="2"/>
  <c r="C685" i="2" s="1"/>
  <c r="B685" i="2"/>
  <c r="A685" i="2"/>
  <c r="F684" i="2"/>
  <c r="C684" i="2" s="1"/>
  <c r="B684" i="2"/>
  <c r="A684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D673" i="3" l="1"/>
  <c r="B673" i="3"/>
  <c r="D672" i="3"/>
  <c r="B672" i="3"/>
  <c r="D671" i="3"/>
  <c r="B671" i="3"/>
  <c r="D670" i="3"/>
  <c r="B670" i="3"/>
  <c r="D669" i="3"/>
  <c r="B669" i="3"/>
  <c r="D668" i="3"/>
  <c r="B668" i="3"/>
  <c r="D667" i="3"/>
  <c r="B667" i="3"/>
  <c r="D666" i="3"/>
  <c r="B666" i="3"/>
  <c r="D665" i="3"/>
  <c r="B665" i="3"/>
  <c r="D664" i="3"/>
  <c r="B664" i="3"/>
  <c r="D663" i="3"/>
  <c r="B663" i="3"/>
  <c r="D662" i="3"/>
  <c r="B662" i="3"/>
  <c r="D661" i="3"/>
  <c r="B661" i="3"/>
  <c r="D660" i="3"/>
  <c r="B660" i="3"/>
  <c r="D659" i="3"/>
  <c r="B659" i="3"/>
  <c r="D658" i="3"/>
  <c r="B658" i="3"/>
  <c r="D657" i="3"/>
  <c r="B657" i="3"/>
  <c r="D656" i="3"/>
  <c r="B656" i="3"/>
  <c r="D655" i="3"/>
  <c r="B655" i="3"/>
  <c r="D654" i="3"/>
  <c r="B654" i="3"/>
  <c r="D653" i="3"/>
  <c r="B653" i="3"/>
  <c r="D652" i="3"/>
  <c r="B652" i="3"/>
  <c r="D651" i="3"/>
  <c r="B651" i="3"/>
  <c r="D650" i="3"/>
  <c r="B650" i="3"/>
  <c r="D649" i="3"/>
  <c r="B649" i="3"/>
  <c r="D648" i="3"/>
  <c r="B648" i="3"/>
  <c r="D647" i="3"/>
  <c r="B647" i="3"/>
  <c r="D646" i="3"/>
  <c r="B646" i="3"/>
  <c r="D645" i="3"/>
  <c r="B645" i="3"/>
  <c r="D644" i="3"/>
  <c r="B644" i="3"/>
  <c r="D643" i="3"/>
  <c r="B643" i="3"/>
  <c r="D642" i="3"/>
  <c r="B642" i="3"/>
  <c r="D641" i="3"/>
  <c r="B641" i="3"/>
  <c r="D640" i="3"/>
  <c r="B640" i="3"/>
  <c r="D639" i="3"/>
  <c r="B639" i="3"/>
  <c r="D638" i="3"/>
  <c r="B638" i="3"/>
  <c r="D637" i="3"/>
  <c r="B637" i="3"/>
  <c r="D636" i="3"/>
  <c r="B636" i="3"/>
  <c r="D635" i="3"/>
  <c r="B635" i="3"/>
  <c r="D634" i="3"/>
  <c r="B634" i="3"/>
  <c r="D633" i="3"/>
  <c r="B633" i="3"/>
  <c r="D632" i="3"/>
  <c r="B632" i="3"/>
  <c r="D631" i="3"/>
  <c r="B631" i="3"/>
  <c r="D630" i="3"/>
  <c r="B630" i="3"/>
  <c r="D629" i="3"/>
  <c r="B629" i="3"/>
  <c r="D628" i="3"/>
  <c r="B628" i="3"/>
  <c r="D627" i="3"/>
  <c r="B627" i="3"/>
  <c r="D626" i="3"/>
  <c r="B626" i="3"/>
  <c r="D625" i="3"/>
  <c r="B625" i="3"/>
  <c r="D624" i="3"/>
  <c r="B624" i="3"/>
  <c r="D623" i="3"/>
  <c r="B623" i="3"/>
  <c r="D622" i="3"/>
  <c r="B622" i="3"/>
  <c r="D621" i="3"/>
  <c r="B621" i="3"/>
  <c r="D620" i="3"/>
  <c r="B620" i="3"/>
  <c r="D619" i="3"/>
  <c r="B619" i="3"/>
  <c r="D618" i="3"/>
  <c r="B618" i="3"/>
  <c r="D617" i="3"/>
  <c r="B617" i="3"/>
  <c r="D616" i="3"/>
  <c r="B616" i="3"/>
  <c r="D615" i="3"/>
  <c r="B615" i="3"/>
  <c r="D614" i="3"/>
  <c r="B614" i="3"/>
  <c r="D613" i="3"/>
  <c r="B613" i="3"/>
  <c r="D612" i="3"/>
  <c r="B612" i="3"/>
  <c r="D611" i="3"/>
  <c r="B611" i="3"/>
  <c r="D610" i="3"/>
  <c r="B610" i="3"/>
  <c r="D609" i="3"/>
  <c r="B609" i="3"/>
  <c r="D608" i="3"/>
  <c r="B608" i="3"/>
  <c r="D607" i="3"/>
  <c r="B607" i="3"/>
  <c r="D606" i="3"/>
  <c r="B606" i="3"/>
  <c r="D605" i="3"/>
  <c r="B605" i="3"/>
  <c r="D604" i="3"/>
  <c r="B604" i="3"/>
  <c r="D603" i="3"/>
  <c r="B603" i="3"/>
  <c r="D7" i="1" l="1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C683" i="2"/>
  <c r="B683" i="2"/>
  <c r="A683" i="2"/>
  <c r="C682" i="2"/>
  <c r="B682" i="2"/>
  <c r="A682" i="2"/>
  <c r="C681" i="2"/>
  <c r="B681" i="2"/>
  <c r="A681" i="2"/>
  <c r="C680" i="2"/>
  <c r="B680" i="2"/>
  <c r="A680" i="2"/>
  <c r="C679" i="2"/>
  <c r="B679" i="2"/>
  <c r="A679" i="2"/>
  <c r="C678" i="2"/>
  <c r="B678" i="2"/>
  <c r="A678" i="2"/>
  <c r="C677" i="2"/>
  <c r="B677" i="2"/>
  <c r="A677" i="2"/>
  <c r="C676" i="2"/>
  <c r="B676" i="2"/>
  <c r="A676" i="2"/>
  <c r="C675" i="2"/>
  <c r="B675" i="2"/>
  <c r="A675" i="2"/>
  <c r="C674" i="2"/>
  <c r="B674" i="2"/>
  <c r="A674" i="2"/>
  <c r="C673" i="2"/>
  <c r="B673" i="2"/>
  <c r="A673" i="2"/>
  <c r="C672" i="2"/>
  <c r="B672" i="2"/>
  <c r="A672" i="2"/>
  <c r="C671" i="2"/>
  <c r="B671" i="2"/>
  <c r="A671" i="2"/>
  <c r="C670" i="2"/>
  <c r="B670" i="2"/>
  <c r="A670" i="2"/>
  <c r="C669" i="2"/>
  <c r="B669" i="2"/>
  <c r="A669" i="2"/>
  <c r="C668" i="2"/>
  <c r="B668" i="2"/>
  <c r="A668" i="2"/>
  <c r="C667" i="2"/>
  <c r="B667" i="2"/>
  <c r="A667" i="2"/>
  <c r="C666" i="2"/>
  <c r="B666" i="2"/>
  <c r="A666" i="2"/>
  <c r="C665" i="2"/>
  <c r="B665" i="2"/>
  <c r="A665" i="2"/>
  <c r="C664" i="2"/>
  <c r="B664" i="2"/>
  <c r="A664" i="2"/>
  <c r="C663" i="2"/>
  <c r="B663" i="2"/>
  <c r="A663" i="2"/>
  <c r="C662" i="2"/>
  <c r="B662" i="2"/>
  <c r="A662" i="2"/>
  <c r="C661" i="2"/>
  <c r="B661" i="2"/>
  <c r="A661" i="2"/>
  <c r="C660" i="2"/>
  <c r="B660" i="2"/>
  <c r="A660" i="2"/>
  <c r="C659" i="2"/>
  <c r="B659" i="2"/>
  <c r="A659" i="2"/>
  <c r="C658" i="2"/>
  <c r="B658" i="2"/>
  <c r="A658" i="2"/>
  <c r="C657" i="2"/>
  <c r="B657" i="2"/>
  <c r="A657" i="2"/>
  <c r="C656" i="2"/>
  <c r="B656" i="2"/>
  <c r="A656" i="2"/>
  <c r="C655" i="2"/>
  <c r="B655" i="2"/>
  <c r="A655" i="2"/>
  <c r="C654" i="2"/>
  <c r="B654" i="2"/>
  <c r="A654" i="2"/>
  <c r="C653" i="2"/>
  <c r="B653" i="2"/>
  <c r="A653" i="2"/>
  <c r="C652" i="2"/>
  <c r="B652" i="2"/>
  <c r="A652" i="2"/>
  <c r="C651" i="2"/>
  <c r="B651" i="2"/>
  <c r="A651" i="2"/>
  <c r="C650" i="2"/>
  <c r="B650" i="2"/>
  <c r="A650" i="2"/>
  <c r="C649" i="2"/>
  <c r="B649" i="2"/>
  <c r="A649" i="2"/>
  <c r="C648" i="2"/>
  <c r="B648" i="2"/>
  <c r="A648" i="2"/>
  <c r="C647" i="2"/>
  <c r="B647" i="2"/>
  <c r="A647" i="2"/>
  <c r="C646" i="2"/>
  <c r="B646" i="2"/>
  <c r="A646" i="2"/>
  <c r="C645" i="2"/>
  <c r="B645" i="2"/>
  <c r="A645" i="2"/>
  <c r="C644" i="2"/>
  <c r="B644" i="2"/>
  <c r="A644" i="2"/>
  <c r="C643" i="2"/>
  <c r="B643" i="2"/>
  <c r="A643" i="2"/>
  <c r="C642" i="2"/>
  <c r="B642" i="2"/>
  <c r="A642" i="2"/>
  <c r="C641" i="2"/>
  <c r="B641" i="2"/>
  <c r="A641" i="2"/>
  <c r="C640" i="2"/>
  <c r="B640" i="2"/>
  <c r="A640" i="2"/>
  <c r="C639" i="2"/>
  <c r="B639" i="2"/>
  <c r="A639" i="2"/>
  <c r="C638" i="2"/>
  <c r="B638" i="2"/>
  <c r="A638" i="2"/>
  <c r="C637" i="2"/>
  <c r="B637" i="2"/>
  <c r="A637" i="2"/>
  <c r="C636" i="2"/>
  <c r="B636" i="2"/>
  <c r="A636" i="2"/>
  <c r="C635" i="2"/>
  <c r="B635" i="2"/>
  <c r="A635" i="2"/>
  <c r="C634" i="2"/>
  <c r="B634" i="2"/>
  <c r="A634" i="2"/>
  <c r="C633" i="2"/>
  <c r="B633" i="2"/>
  <c r="A633" i="2"/>
  <c r="C632" i="2"/>
  <c r="B632" i="2"/>
  <c r="A632" i="2"/>
  <c r="C631" i="2"/>
  <c r="B631" i="2"/>
  <c r="A631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D602" i="3" l="1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 l="1"/>
  <c r="B567" i="3"/>
  <c r="D566" i="3" l="1"/>
  <c r="D565" i="3"/>
  <c r="D564" i="3"/>
  <c r="D563" i="3"/>
  <c r="D562" i="3" l="1"/>
  <c r="D561" i="3"/>
  <c r="D560" i="3"/>
  <c r="D559" i="3"/>
  <c r="D558" i="3" l="1"/>
  <c r="D557" i="3"/>
  <c r="D556" i="3"/>
  <c r="D555" i="3"/>
  <c r="D554" i="3"/>
  <c r="D553" i="3" l="1"/>
  <c r="B553" i="3"/>
  <c r="D552" i="3"/>
  <c r="B552" i="3"/>
  <c r="D551" i="3"/>
  <c r="B551" i="3"/>
  <c r="D550" i="3"/>
  <c r="B550" i="3"/>
  <c r="D549" i="3" l="1"/>
  <c r="B549" i="3"/>
  <c r="D548" i="3"/>
  <c r="B548" i="3"/>
  <c r="D547" i="3"/>
  <c r="B547" i="3"/>
  <c r="D546" i="3"/>
  <c r="B546" i="3"/>
  <c r="D545" i="3" l="1"/>
  <c r="B545" i="3"/>
  <c r="B541" i="3"/>
  <c r="D544" i="3"/>
  <c r="B544" i="3"/>
  <c r="D543" i="3"/>
  <c r="B543" i="3"/>
  <c r="D542" i="3"/>
  <c r="B542" i="3"/>
  <c r="D541" i="3"/>
  <c r="O6" i="3" l="1"/>
  <c r="O5" i="3"/>
  <c r="O4" i="3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F630" i="2"/>
  <c r="C630" i="2" s="1"/>
  <c r="B630" i="2"/>
  <c r="A630" i="2"/>
  <c r="F629" i="2"/>
  <c r="C629" i="2" s="1"/>
  <c r="B629" i="2"/>
  <c r="A629" i="2"/>
  <c r="F628" i="2"/>
  <c r="C628" i="2" s="1"/>
  <c r="B628" i="2"/>
  <c r="A628" i="2"/>
  <c r="F627" i="2"/>
  <c r="C627" i="2" s="1"/>
  <c r="B627" i="2"/>
  <c r="A627" i="2"/>
  <c r="F626" i="2"/>
  <c r="C626" i="2" s="1"/>
  <c r="B626" i="2"/>
  <c r="A626" i="2"/>
  <c r="F625" i="2"/>
  <c r="C625" i="2" s="1"/>
  <c r="B625" i="2"/>
  <c r="A625" i="2"/>
  <c r="F624" i="2"/>
  <c r="C624" i="2" s="1"/>
  <c r="B624" i="2"/>
  <c r="A624" i="2"/>
  <c r="F623" i="2"/>
  <c r="C623" i="2" s="1"/>
  <c r="B623" i="2"/>
  <c r="A623" i="2"/>
  <c r="F622" i="2"/>
  <c r="C622" i="2" s="1"/>
  <c r="B622" i="2"/>
  <c r="A622" i="2"/>
  <c r="F621" i="2"/>
  <c r="C621" i="2" s="1"/>
  <c r="B621" i="2"/>
  <c r="A621" i="2"/>
  <c r="F620" i="2"/>
  <c r="C620" i="2" s="1"/>
  <c r="B620" i="2"/>
  <c r="A620" i="2"/>
  <c r="F619" i="2"/>
  <c r="C619" i="2" s="1"/>
  <c r="B619" i="2"/>
  <c r="A619" i="2"/>
  <c r="F618" i="2"/>
  <c r="C618" i="2" s="1"/>
  <c r="B618" i="2"/>
  <c r="A618" i="2"/>
  <c r="F617" i="2"/>
  <c r="C617" i="2" s="1"/>
  <c r="B617" i="2"/>
  <c r="A617" i="2"/>
  <c r="F616" i="2"/>
  <c r="C616" i="2" s="1"/>
  <c r="B616" i="2"/>
  <c r="A616" i="2"/>
  <c r="F615" i="2"/>
  <c r="C615" i="2" s="1"/>
  <c r="B615" i="2"/>
  <c r="A615" i="2"/>
  <c r="F614" i="2"/>
  <c r="C614" i="2" s="1"/>
  <c r="B614" i="2"/>
  <c r="A614" i="2"/>
  <c r="F613" i="2"/>
  <c r="C613" i="2" s="1"/>
  <c r="B613" i="2"/>
  <c r="A613" i="2"/>
  <c r="F612" i="2"/>
  <c r="C612" i="2" s="1"/>
  <c r="B612" i="2"/>
  <c r="A612" i="2"/>
  <c r="F611" i="2"/>
  <c r="C611" i="2" s="1"/>
  <c r="B611" i="2"/>
  <c r="A611" i="2"/>
  <c r="F610" i="2"/>
  <c r="C610" i="2" s="1"/>
  <c r="B610" i="2"/>
  <c r="A610" i="2"/>
  <c r="F609" i="2"/>
  <c r="C609" i="2" s="1"/>
  <c r="B609" i="2"/>
  <c r="A609" i="2"/>
  <c r="F608" i="2"/>
  <c r="C608" i="2" s="1"/>
  <c r="B608" i="2"/>
  <c r="A608" i="2"/>
  <c r="F607" i="2"/>
  <c r="C607" i="2" s="1"/>
  <c r="B607" i="2"/>
  <c r="A607" i="2"/>
  <c r="F606" i="2"/>
  <c r="C606" i="2" s="1"/>
  <c r="B606" i="2"/>
  <c r="A606" i="2"/>
  <c r="F605" i="2"/>
  <c r="C605" i="2" s="1"/>
  <c r="B605" i="2"/>
  <c r="A605" i="2"/>
  <c r="F604" i="2"/>
  <c r="C604" i="2" s="1"/>
  <c r="B604" i="2"/>
  <c r="A604" i="2"/>
  <c r="F603" i="2"/>
  <c r="C603" i="2" s="1"/>
  <c r="B603" i="2"/>
  <c r="A603" i="2"/>
  <c r="F602" i="2"/>
  <c r="C602" i="2" s="1"/>
  <c r="B602" i="2"/>
  <c r="A602" i="2"/>
  <c r="F601" i="2"/>
  <c r="C601" i="2" s="1"/>
  <c r="B601" i="2"/>
  <c r="A601" i="2"/>
  <c r="F600" i="2"/>
  <c r="C600" i="2" s="1"/>
  <c r="B600" i="2"/>
  <c r="A600" i="2"/>
  <c r="F599" i="2"/>
  <c r="C599" i="2" s="1"/>
  <c r="B599" i="2"/>
  <c r="A599" i="2"/>
  <c r="F598" i="2"/>
  <c r="C598" i="2" s="1"/>
  <c r="B598" i="2"/>
  <c r="A598" i="2"/>
  <c r="F597" i="2"/>
  <c r="C597" i="2" s="1"/>
  <c r="B597" i="2"/>
  <c r="A597" i="2"/>
  <c r="F596" i="2"/>
  <c r="C596" i="2" s="1"/>
  <c r="B596" i="2"/>
  <c r="A596" i="2"/>
  <c r="F595" i="2"/>
  <c r="C595" i="2" s="1"/>
  <c r="B595" i="2"/>
  <c r="A595" i="2"/>
  <c r="F594" i="2"/>
  <c r="C594" i="2" s="1"/>
  <c r="B594" i="2"/>
  <c r="A594" i="2"/>
  <c r="F593" i="2"/>
  <c r="C593" i="2" s="1"/>
  <c r="B593" i="2"/>
  <c r="A593" i="2"/>
  <c r="F592" i="2"/>
  <c r="C592" i="2" s="1"/>
  <c r="B592" i="2"/>
  <c r="A592" i="2"/>
  <c r="F591" i="2"/>
  <c r="C591" i="2" s="1"/>
  <c r="B591" i="2"/>
  <c r="A591" i="2"/>
  <c r="F590" i="2"/>
  <c r="C590" i="2" s="1"/>
  <c r="B590" i="2"/>
  <c r="A590" i="2"/>
  <c r="F589" i="2"/>
  <c r="C589" i="2" s="1"/>
  <c r="B589" i="2"/>
  <c r="A589" i="2"/>
  <c r="F588" i="2"/>
  <c r="C588" i="2" s="1"/>
  <c r="B588" i="2"/>
  <c r="A588" i="2"/>
  <c r="F587" i="2"/>
  <c r="C587" i="2" s="1"/>
  <c r="B587" i="2"/>
  <c r="A587" i="2"/>
  <c r="F586" i="2"/>
  <c r="C586" i="2" s="1"/>
  <c r="B586" i="2"/>
  <c r="A586" i="2"/>
  <c r="F585" i="2"/>
  <c r="C585" i="2" s="1"/>
  <c r="B585" i="2"/>
  <c r="A585" i="2"/>
  <c r="F584" i="2"/>
  <c r="C584" i="2" s="1"/>
  <c r="B584" i="2"/>
  <c r="A584" i="2"/>
  <c r="F583" i="2"/>
  <c r="C583" i="2" s="1"/>
  <c r="B583" i="2"/>
  <c r="A583" i="2"/>
  <c r="F582" i="2"/>
  <c r="C582" i="2" s="1"/>
  <c r="B582" i="2"/>
  <c r="A582" i="2"/>
  <c r="F581" i="2"/>
  <c r="C581" i="2" s="1"/>
  <c r="B581" i="2"/>
  <c r="A581" i="2"/>
  <c r="F580" i="2"/>
  <c r="C580" i="2" s="1"/>
  <c r="B580" i="2"/>
  <c r="A580" i="2"/>
  <c r="F579" i="2"/>
  <c r="C579" i="2" s="1"/>
  <c r="B579" i="2"/>
  <c r="A579" i="2"/>
  <c r="D540" i="3" l="1"/>
  <c r="B540" i="3"/>
  <c r="D539" i="3"/>
  <c r="B539" i="3"/>
  <c r="D538" i="3"/>
  <c r="B538" i="3"/>
  <c r="D537" i="3"/>
  <c r="B537" i="3"/>
  <c r="D536" i="3" l="1"/>
  <c r="B536" i="3"/>
  <c r="D535" i="3"/>
  <c r="B535" i="3"/>
  <c r="D534" i="3"/>
  <c r="B534" i="3"/>
  <c r="D533" i="3"/>
  <c r="B533" i="3"/>
  <c r="D532" i="3" l="1"/>
  <c r="B532" i="3"/>
  <c r="D531" i="3"/>
  <c r="B531" i="3"/>
  <c r="D530" i="3"/>
  <c r="B530" i="3"/>
  <c r="D529" i="3"/>
  <c r="B529" i="3"/>
  <c r="D528" i="3" l="1"/>
  <c r="D527" i="3"/>
  <c r="D526" i="3"/>
  <c r="D525" i="3"/>
  <c r="D524" i="3"/>
  <c r="G525" i="3"/>
  <c r="G526" i="3" s="1"/>
  <c r="G527" i="3" s="1"/>
  <c r="G528" i="3" s="1"/>
  <c r="G524" i="3"/>
  <c r="D523" i="3" l="1"/>
  <c r="B523" i="3"/>
  <c r="D522" i="3"/>
  <c r="B522" i="3"/>
  <c r="D521" i="3"/>
  <c r="B521" i="3"/>
  <c r="D520" i="3"/>
  <c r="B520" i="3"/>
  <c r="D519" i="3" l="1"/>
  <c r="B519" i="3"/>
  <c r="D518" i="3"/>
  <c r="B518" i="3"/>
  <c r="D517" i="3"/>
  <c r="B517" i="3"/>
  <c r="D516" i="3"/>
  <c r="B516" i="3"/>
  <c r="D515" i="3" l="1"/>
  <c r="B515" i="3"/>
  <c r="D514" i="3"/>
  <c r="D513" i="3"/>
  <c r="D512" i="3"/>
  <c r="D511" i="3"/>
  <c r="D510" i="3" l="1"/>
  <c r="B510" i="3"/>
  <c r="D509" i="3"/>
  <c r="B509" i="3"/>
  <c r="D508" i="3"/>
  <c r="B508" i="3"/>
  <c r="D507" i="3"/>
  <c r="B507" i="3"/>
  <c r="B482" i="3" l="1"/>
  <c r="B478" i="3"/>
  <c r="B474" i="3"/>
  <c r="B470" i="3"/>
  <c r="B466" i="3"/>
  <c r="B462" i="3"/>
  <c r="B458" i="3"/>
  <c r="B454" i="3"/>
  <c r="B450" i="3"/>
  <c r="B446" i="3"/>
  <c r="B442" i="3"/>
  <c r="B438" i="3"/>
  <c r="B435" i="3"/>
  <c r="B434" i="3"/>
  <c r="B433" i="3"/>
  <c r="B432" i="3"/>
  <c r="B431" i="3"/>
  <c r="B430" i="3"/>
  <c r="B429" i="3"/>
  <c r="B428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28" i="3"/>
  <c r="B527" i="3"/>
  <c r="B526" i="3"/>
  <c r="B525" i="3"/>
  <c r="B524" i="3"/>
  <c r="B514" i="3"/>
  <c r="B513" i="3"/>
  <c r="B512" i="3"/>
  <c r="B511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1" i="3"/>
  <c r="B480" i="3"/>
  <c r="B479" i="3"/>
  <c r="B477" i="3"/>
  <c r="B476" i="3"/>
  <c r="B475" i="3"/>
  <c r="B473" i="3"/>
  <c r="B472" i="3"/>
  <c r="B471" i="3"/>
  <c r="B469" i="3"/>
  <c r="B468" i="3"/>
  <c r="B467" i="3"/>
  <c r="B465" i="3"/>
  <c r="B464" i="3"/>
  <c r="B463" i="3"/>
  <c r="B461" i="3"/>
  <c r="B460" i="3"/>
  <c r="B459" i="3"/>
  <c r="B457" i="3"/>
  <c r="B456" i="3"/>
  <c r="B455" i="3"/>
  <c r="B453" i="3"/>
  <c r="B452" i="3"/>
  <c r="B451" i="3"/>
  <c r="B449" i="3"/>
  <c r="B448" i="3"/>
  <c r="B447" i="3"/>
  <c r="B445" i="3"/>
  <c r="B444" i="3"/>
  <c r="B443" i="3"/>
  <c r="B441" i="3"/>
  <c r="B440" i="3"/>
  <c r="B439" i="3"/>
  <c r="B437" i="3"/>
  <c r="B436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427" i="3"/>
  <c r="B426" i="3"/>
  <c r="B425" i="3"/>
  <c r="B424" i="3"/>
  <c r="B423" i="3"/>
  <c r="B422" i="3"/>
  <c r="S10" i="1" l="1"/>
  <c r="T7" i="1"/>
  <c r="T8" i="1"/>
  <c r="D506" i="3"/>
  <c r="D505" i="3"/>
  <c r="D504" i="3"/>
  <c r="D503" i="3"/>
  <c r="D502" i="3"/>
  <c r="D501" i="3" l="1"/>
  <c r="D500" i="3"/>
  <c r="D499" i="3"/>
  <c r="D498" i="3"/>
  <c r="D497" i="3" l="1"/>
  <c r="D496" i="3"/>
  <c r="D495" i="3"/>
  <c r="D494" i="3"/>
  <c r="D493" i="3" l="1"/>
  <c r="D492" i="3"/>
  <c r="D491" i="3"/>
  <c r="D490" i="3"/>
  <c r="F6" i="1" l="1"/>
  <c r="F11" i="1" s="1"/>
  <c r="E11" i="1"/>
  <c r="B12" i="1" s="1"/>
  <c r="G6" i="1" l="1"/>
  <c r="G11" i="1" s="1"/>
  <c r="B14" i="1"/>
  <c r="D15" i="1"/>
  <c r="D16" i="1"/>
  <c r="D14" i="1"/>
  <c r="D13" i="1"/>
  <c r="D12" i="1"/>
  <c r="B15" i="1"/>
  <c r="B16" i="1"/>
  <c r="B13" i="1"/>
  <c r="F578" i="2"/>
  <c r="C578" i="2" s="1"/>
  <c r="B578" i="2"/>
  <c r="A578" i="2"/>
  <c r="F577" i="2"/>
  <c r="C577" i="2" s="1"/>
  <c r="B577" i="2"/>
  <c r="A577" i="2"/>
  <c r="F576" i="2"/>
  <c r="C576" i="2" s="1"/>
  <c r="B576" i="2"/>
  <c r="A576" i="2"/>
  <c r="F575" i="2"/>
  <c r="C575" i="2" s="1"/>
  <c r="B575" i="2"/>
  <c r="A575" i="2"/>
  <c r="F574" i="2"/>
  <c r="C574" i="2" s="1"/>
  <c r="B574" i="2"/>
  <c r="A574" i="2"/>
  <c r="F573" i="2"/>
  <c r="C573" i="2" s="1"/>
  <c r="B573" i="2"/>
  <c r="A573" i="2"/>
  <c r="F572" i="2"/>
  <c r="C572" i="2" s="1"/>
  <c r="B572" i="2"/>
  <c r="A572" i="2"/>
  <c r="F571" i="2"/>
  <c r="C571" i="2" s="1"/>
  <c r="B571" i="2"/>
  <c r="A571" i="2"/>
  <c r="F570" i="2"/>
  <c r="C570" i="2" s="1"/>
  <c r="B570" i="2"/>
  <c r="A570" i="2"/>
  <c r="F569" i="2"/>
  <c r="C569" i="2" s="1"/>
  <c r="B569" i="2"/>
  <c r="A569" i="2"/>
  <c r="F568" i="2"/>
  <c r="C568" i="2" s="1"/>
  <c r="B568" i="2"/>
  <c r="A568" i="2"/>
  <c r="F567" i="2"/>
  <c r="C567" i="2" s="1"/>
  <c r="B567" i="2"/>
  <c r="A567" i="2"/>
  <c r="F566" i="2"/>
  <c r="C566" i="2" s="1"/>
  <c r="B566" i="2"/>
  <c r="A566" i="2"/>
  <c r="F565" i="2"/>
  <c r="C565" i="2" s="1"/>
  <c r="B565" i="2"/>
  <c r="A565" i="2"/>
  <c r="F564" i="2"/>
  <c r="C564" i="2" s="1"/>
  <c r="B564" i="2"/>
  <c r="A564" i="2"/>
  <c r="F563" i="2"/>
  <c r="C563" i="2" s="1"/>
  <c r="B563" i="2"/>
  <c r="A563" i="2"/>
  <c r="F562" i="2"/>
  <c r="C562" i="2" s="1"/>
  <c r="B562" i="2"/>
  <c r="A562" i="2"/>
  <c r="F561" i="2"/>
  <c r="C561" i="2" s="1"/>
  <c r="B561" i="2"/>
  <c r="A561" i="2"/>
  <c r="F560" i="2"/>
  <c r="C560" i="2" s="1"/>
  <c r="B560" i="2"/>
  <c r="A560" i="2"/>
  <c r="F559" i="2"/>
  <c r="C559" i="2" s="1"/>
  <c r="B559" i="2"/>
  <c r="A559" i="2"/>
  <c r="F558" i="2"/>
  <c r="C558" i="2" s="1"/>
  <c r="B558" i="2"/>
  <c r="A558" i="2"/>
  <c r="F557" i="2"/>
  <c r="C557" i="2" s="1"/>
  <c r="B557" i="2"/>
  <c r="A557" i="2"/>
  <c r="F556" i="2"/>
  <c r="C556" i="2" s="1"/>
  <c r="B556" i="2"/>
  <c r="A556" i="2"/>
  <c r="F555" i="2"/>
  <c r="C555" i="2" s="1"/>
  <c r="B555" i="2"/>
  <c r="A555" i="2"/>
  <c r="F554" i="2"/>
  <c r="C554" i="2" s="1"/>
  <c r="B554" i="2"/>
  <c r="A554" i="2"/>
  <c r="F553" i="2"/>
  <c r="C553" i="2" s="1"/>
  <c r="B553" i="2"/>
  <c r="A553" i="2"/>
  <c r="F552" i="2"/>
  <c r="C552" i="2" s="1"/>
  <c r="B552" i="2"/>
  <c r="A552" i="2"/>
  <c r="F551" i="2"/>
  <c r="C551" i="2" s="1"/>
  <c r="B551" i="2"/>
  <c r="A551" i="2"/>
  <c r="F550" i="2"/>
  <c r="C550" i="2" s="1"/>
  <c r="B550" i="2"/>
  <c r="A550" i="2"/>
  <c r="F549" i="2"/>
  <c r="C549" i="2" s="1"/>
  <c r="B549" i="2"/>
  <c r="A549" i="2"/>
  <c r="F548" i="2"/>
  <c r="C548" i="2" s="1"/>
  <c r="B548" i="2"/>
  <c r="A548" i="2"/>
  <c r="F547" i="2"/>
  <c r="C547" i="2" s="1"/>
  <c r="B547" i="2"/>
  <c r="A547" i="2"/>
  <c r="F546" i="2"/>
  <c r="C546" i="2" s="1"/>
  <c r="B546" i="2"/>
  <c r="A546" i="2"/>
  <c r="F545" i="2"/>
  <c r="C545" i="2" s="1"/>
  <c r="B545" i="2"/>
  <c r="A545" i="2"/>
  <c r="F544" i="2"/>
  <c r="C544" i="2" s="1"/>
  <c r="B544" i="2"/>
  <c r="A544" i="2"/>
  <c r="F543" i="2"/>
  <c r="C543" i="2" s="1"/>
  <c r="B543" i="2"/>
  <c r="A543" i="2"/>
  <c r="F542" i="2"/>
  <c r="C542" i="2" s="1"/>
  <c r="B542" i="2"/>
  <c r="A542" i="2"/>
  <c r="F541" i="2"/>
  <c r="C541" i="2" s="1"/>
  <c r="B541" i="2"/>
  <c r="A541" i="2"/>
  <c r="F540" i="2"/>
  <c r="C540" i="2" s="1"/>
  <c r="B540" i="2"/>
  <c r="A540" i="2"/>
  <c r="F539" i="2"/>
  <c r="C539" i="2" s="1"/>
  <c r="B539" i="2"/>
  <c r="A539" i="2"/>
  <c r="F538" i="2"/>
  <c r="C538" i="2" s="1"/>
  <c r="B538" i="2"/>
  <c r="A538" i="2"/>
  <c r="F537" i="2"/>
  <c r="C537" i="2" s="1"/>
  <c r="B537" i="2"/>
  <c r="A537" i="2"/>
  <c r="F536" i="2"/>
  <c r="C536" i="2" s="1"/>
  <c r="B536" i="2"/>
  <c r="A536" i="2"/>
  <c r="F535" i="2"/>
  <c r="C535" i="2" s="1"/>
  <c r="B535" i="2"/>
  <c r="A535" i="2"/>
  <c r="F534" i="2"/>
  <c r="C534" i="2" s="1"/>
  <c r="B534" i="2"/>
  <c r="A534" i="2"/>
  <c r="F533" i="2"/>
  <c r="C533" i="2" s="1"/>
  <c r="B533" i="2"/>
  <c r="A533" i="2"/>
  <c r="F532" i="2"/>
  <c r="C532" i="2" s="1"/>
  <c r="B532" i="2"/>
  <c r="A532" i="2"/>
  <c r="F531" i="2"/>
  <c r="C531" i="2" s="1"/>
  <c r="B531" i="2"/>
  <c r="A531" i="2"/>
  <c r="F530" i="2"/>
  <c r="C530" i="2" s="1"/>
  <c r="B530" i="2"/>
  <c r="A530" i="2"/>
  <c r="F529" i="2"/>
  <c r="C529" i="2" s="1"/>
  <c r="B529" i="2"/>
  <c r="A529" i="2"/>
  <c r="F528" i="2"/>
  <c r="C528" i="2" s="1"/>
  <c r="B528" i="2"/>
  <c r="A528" i="2"/>
  <c r="F527" i="2"/>
  <c r="C527" i="2" s="1"/>
  <c r="B527" i="2"/>
  <c r="A527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A706" i="3" l="1"/>
  <c r="A705" i="3"/>
  <c r="A684" i="3"/>
  <c r="A688" i="3"/>
  <c r="A679" i="3"/>
  <c r="A683" i="3"/>
  <c r="A696" i="3"/>
  <c r="A674" i="3"/>
  <c r="A691" i="3"/>
  <c r="A704" i="3"/>
  <c r="A682" i="3"/>
  <c r="A695" i="3"/>
  <c r="A708" i="3"/>
  <c r="A686" i="3"/>
  <c r="A699" i="3"/>
  <c r="A677" i="3"/>
  <c r="A690" i="3"/>
  <c r="A697" i="3"/>
  <c r="A701" i="3"/>
  <c r="A692" i="3"/>
  <c r="A700" i="3"/>
  <c r="A703" i="3"/>
  <c r="A681" i="3"/>
  <c r="A694" i="3"/>
  <c r="A707" i="3"/>
  <c r="A685" i="3"/>
  <c r="A698" i="3"/>
  <c r="A675" i="3"/>
  <c r="A687" i="3"/>
  <c r="A676" i="3"/>
  <c r="A689" i="3"/>
  <c r="A702" i="3"/>
  <c r="A678" i="3"/>
  <c r="A680" i="3"/>
  <c r="A693" i="3"/>
  <c r="A673" i="3"/>
  <c r="A664" i="3"/>
  <c r="A660" i="3"/>
  <c r="A666" i="3"/>
  <c r="A670" i="3"/>
  <c r="A662" i="3"/>
  <c r="A661" i="3"/>
  <c r="A667" i="3"/>
  <c r="A671" i="3"/>
  <c r="A663" i="3"/>
  <c r="A669" i="3"/>
  <c r="A668" i="3"/>
  <c r="A672" i="3"/>
  <c r="A665" i="3"/>
  <c r="A588" i="3"/>
  <c r="A602" i="3"/>
  <c r="A639" i="3"/>
  <c r="A613" i="3"/>
  <c r="A644" i="3"/>
  <c r="A646" i="3"/>
  <c r="A601" i="3"/>
  <c r="A606" i="3"/>
  <c r="A627" i="3"/>
  <c r="A648" i="3"/>
  <c r="A632" i="3"/>
  <c r="A634" i="3"/>
  <c r="A618" i="3"/>
  <c r="H6" i="1"/>
  <c r="H11" i="1" s="1"/>
  <c r="A651" i="3"/>
  <c r="A630" i="3"/>
  <c r="A616" i="3"/>
  <c r="A637" i="3"/>
  <c r="A656" i="3"/>
  <c r="A658" i="3"/>
  <c r="A590" i="3"/>
  <c r="A642" i="3"/>
  <c r="A605" i="3"/>
  <c r="A614" i="3"/>
  <c r="A597" i="3"/>
  <c r="A599" i="3"/>
  <c r="A617" i="3"/>
  <c r="A596" i="3"/>
  <c r="A600" i="3"/>
  <c r="A610" i="3"/>
  <c r="A603" i="3"/>
  <c r="A650" i="3"/>
  <c r="A654" i="3"/>
  <c r="A641" i="3"/>
  <c r="A591" i="3"/>
  <c r="A609" i="3"/>
  <c r="A611" i="3"/>
  <c r="A615" i="3"/>
  <c r="A612" i="3"/>
  <c r="A595" i="3"/>
  <c r="A592" i="3"/>
  <c r="A621" i="3"/>
  <c r="A623" i="3"/>
  <c r="A622" i="3"/>
  <c r="A604" i="3"/>
  <c r="A589" i="3"/>
  <c r="A607" i="3"/>
  <c r="A628" i="3"/>
  <c r="A633" i="3"/>
  <c r="A635" i="3"/>
  <c r="A626" i="3"/>
  <c r="A598" i="3"/>
  <c r="A638" i="3"/>
  <c r="A655" i="3"/>
  <c r="A636" i="3"/>
  <c r="A620" i="3"/>
  <c r="A640" i="3"/>
  <c r="A625" i="3"/>
  <c r="A619" i="3"/>
  <c r="A593" i="3"/>
  <c r="A645" i="3"/>
  <c r="A647" i="3"/>
  <c r="A643" i="3"/>
  <c r="A653" i="3"/>
  <c r="A608" i="3"/>
  <c r="A594" i="3"/>
  <c r="A624" i="3"/>
  <c r="A579" i="3"/>
  <c r="A652" i="3"/>
  <c r="A649" i="3"/>
  <c r="A631" i="3"/>
  <c r="A629" i="3"/>
  <c r="A657" i="3"/>
  <c r="A659" i="3"/>
  <c r="A584" i="3"/>
  <c r="A585" i="3"/>
  <c r="A586" i="3"/>
  <c r="A587" i="3"/>
  <c r="A582" i="3"/>
  <c r="A578" i="3"/>
  <c r="A575" i="3"/>
  <c r="A580" i="3"/>
  <c r="A576" i="3"/>
  <c r="A577" i="3"/>
  <c r="A581" i="3"/>
  <c r="A583" i="3"/>
  <c r="A572" i="3"/>
  <c r="A573" i="3"/>
  <c r="A574" i="3"/>
  <c r="A542" i="3"/>
  <c r="A569" i="3"/>
  <c r="A568" i="3"/>
  <c r="A570" i="3"/>
  <c r="A571" i="3"/>
  <c r="A564" i="3"/>
  <c r="A565" i="3"/>
  <c r="A566" i="3"/>
  <c r="A563" i="3"/>
  <c r="A567" i="3"/>
  <c r="A559" i="3"/>
  <c r="A560" i="3"/>
  <c r="A561" i="3"/>
  <c r="A562" i="3"/>
  <c r="A555" i="3"/>
  <c r="A556" i="3"/>
  <c r="A557" i="3"/>
  <c r="A554" i="3"/>
  <c r="A558" i="3"/>
  <c r="A546" i="3"/>
  <c r="A550" i="3"/>
  <c r="A549" i="3"/>
  <c r="A553" i="3"/>
  <c r="A548" i="3"/>
  <c r="A552" i="3"/>
  <c r="A547" i="3"/>
  <c r="A551" i="3"/>
  <c r="A545" i="3"/>
  <c r="A543" i="3"/>
  <c r="A544" i="3"/>
  <c r="A541" i="3"/>
  <c r="A539" i="3"/>
  <c r="A537" i="3"/>
  <c r="A538" i="3"/>
  <c r="A540" i="3"/>
  <c r="A521" i="3"/>
  <c r="A536" i="3"/>
  <c r="A533" i="3"/>
  <c r="A535" i="3"/>
  <c r="A534" i="3"/>
  <c r="A529" i="3"/>
  <c r="A532" i="3"/>
  <c r="A531" i="3"/>
  <c r="A530" i="3"/>
  <c r="A527" i="3"/>
  <c r="A525" i="3"/>
  <c r="A524" i="3"/>
  <c r="A526" i="3"/>
  <c r="A528" i="3"/>
  <c r="A520" i="3"/>
  <c r="A523" i="3"/>
  <c r="A522" i="3"/>
  <c r="A517" i="3"/>
  <c r="A511" i="3"/>
  <c r="A518" i="3"/>
  <c r="A515" i="3"/>
  <c r="A516" i="3"/>
  <c r="A512" i="3"/>
  <c r="A519" i="3"/>
  <c r="A514" i="3"/>
  <c r="A513" i="3"/>
  <c r="A508" i="3"/>
  <c r="A504" i="3"/>
  <c r="A507" i="3"/>
  <c r="A505" i="3"/>
  <c r="A510" i="3"/>
  <c r="A502" i="3"/>
  <c r="A509" i="3"/>
  <c r="A503" i="3"/>
  <c r="A506" i="3"/>
  <c r="A493" i="3"/>
  <c r="A498" i="3"/>
  <c r="A501" i="3"/>
  <c r="A500" i="3"/>
  <c r="A499" i="3"/>
  <c r="A494" i="3"/>
  <c r="A496" i="3"/>
  <c r="A491" i="3"/>
  <c r="A497" i="3"/>
  <c r="A495" i="3"/>
  <c r="I6" i="1"/>
  <c r="I11" i="1" s="1"/>
  <c r="A489" i="3"/>
  <c r="A490" i="3"/>
  <c r="A492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J6" i="1" l="1"/>
  <c r="K6" i="1" s="1"/>
  <c r="D476" i="3"/>
  <c r="D475" i="3"/>
  <c r="D474" i="3"/>
  <c r="J11" i="1" l="1"/>
  <c r="L6" i="1"/>
  <c r="K11" i="1"/>
  <c r="K15" i="1" s="1"/>
  <c r="D473" i="3"/>
  <c r="D472" i="3"/>
  <c r="D471" i="3"/>
  <c r="D470" i="3"/>
  <c r="D469" i="3"/>
  <c r="D468" i="3"/>
  <c r="L11" i="1" l="1"/>
  <c r="M6" i="1"/>
  <c r="D467" i="3"/>
  <c r="D466" i="3"/>
  <c r="D465" i="3"/>
  <c r="D464" i="3"/>
  <c r="D463" i="3"/>
  <c r="N6" i="1" l="1"/>
  <c r="M11" i="1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526" i="2"/>
  <c r="O6" i="1" l="1"/>
  <c r="O11" i="1" s="1"/>
  <c r="N11" i="1"/>
  <c r="I13" i="1" l="1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D462" i="3"/>
  <c r="D461" i="3"/>
  <c r="D460" i="3"/>
  <c r="D459" i="3"/>
  <c r="A484" i="3" l="1"/>
  <c r="A480" i="3"/>
  <c r="A487" i="3"/>
  <c r="A481" i="3"/>
  <c r="A477" i="3"/>
  <c r="A485" i="3"/>
  <c r="A478" i="3"/>
  <c r="A486" i="3"/>
  <c r="A483" i="3"/>
  <c r="A482" i="3"/>
  <c r="A479" i="3"/>
  <c r="A488" i="3"/>
  <c r="N424" i="3"/>
  <c r="N372" i="3"/>
  <c r="N319" i="3"/>
  <c r="N267" i="3"/>
  <c r="N215" i="3"/>
  <c r="N163" i="3"/>
  <c r="N111" i="3"/>
  <c r="N59" i="3"/>
  <c r="N6" i="3"/>
  <c r="N388" i="3"/>
  <c r="N335" i="3"/>
  <c r="N283" i="3"/>
  <c r="N231" i="3"/>
  <c r="N179" i="3"/>
  <c r="N127" i="3"/>
  <c r="N75" i="3"/>
  <c r="N22" i="3"/>
  <c r="N441" i="3"/>
  <c r="N404" i="3"/>
  <c r="N351" i="3"/>
  <c r="N299" i="3"/>
  <c r="N247" i="3"/>
  <c r="N195" i="3"/>
  <c r="N143" i="3"/>
  <c r="N91" i="3"/>
  <c r="N38" i="3"/>
  <c r="N457" i="3"/>
  <c r="N420" i="3"/>
  <c r="N367" i="3"/>
  <c r="N315" i="3"/>
  <c r="N263" i="3"/>
  <c r="N211" i="3"/>
  <c r="N159" i="3"/>
  <c r="N107" i="3"/>
  <c r="N54" i="3"/>
  <c r="N385" i="3"/>
  <c r="N332" i="3"/>
  <c r="N280" i="3"/>
  <c r="N228" i="3"/>
  <c r="N176" i="3"/>
  <c r="N72" i="3"/>
  <c r="N124" i="3"/>
  <c r="N19" i="3"/>
  <c r="N438" i="3"/>
  <c r="N401" i="3"/>
  <c r="N348" i="3"/>
  <c r="N296" i="3"/>
  <c r="N244" i="3"/>
  <c r="N192" i="3"/>
  <c r="N140" i="3"/>
  <c r="N88" i="3"/>
  <c r="N35" i="3"/>
  <c r="N454" i="3"/>
  <c r="N417" i="3"/>
  <c r="N364" i="3"/>
  <c r="N312" i="3"/>
  <c r="N260" i="3"/>
  <c r="N208" i="3"/>
  <c r="N156" i="3"/>
  <c r="N104" i="3"/>
  <c r="N51" i="3"/>
  <c r="N430" i="3"/>
  <c r="N378" i="3"/>
  <c r="N325" i="3"/>
  <c r="N273" i="3"/>
  <c r="N221" i="3"/>
  <c r="N169" i="3"/>
  <c r="N117" i="3"/>
  <c r="N65" i="3"/>
  <c r="N12" i="3"/>
  <c r="N394" i="3"/>
  <c r="N341" i="3"/>
  <c r="N289" i="3"/>
  <c r="N237" i="3"/>
  <c r="N185" i="3"/>
  <c r="N81" i="3"/>
  <c r="N133" i="3"/>
  <c r="N28" i="3"/>
  <c r="N410" i="3"/>
  <c r="N357" i="3"/>
  <c r="N305" i="3"/>
  <c r="N253" i="3"/>
  <c r="N201" i="3"/>
  <c r="N149" i="3"/>
  <c r="N447" i="3"/>
  <c r="N97" i="3"/>
  <c r="N44" i="3"/>
  <c r="N322" i="3"/>
  <c r="N270" i="3"/>
  <c r="N218" i="3"/>
  <c r="N166" i="3"/>
  <c r="N427" i="3"/>
  <c r="N375" i="3"/>
  <c r="N9" i="3"/>
  <c r="N114" i="3"/>
  <c r="N62" i="3"/>
  <c r="N338" i="3"/>
  <c r="N286" i="3"/>
  <c r="N234" i="3"/>
  <c r="N182" i="3"/>
  <c r="N130" i="3"/>
  <c r="N391" i="3"/>
  <c r="N25" i="3"/>
  <c r="N78" i="3"/>
  <c r="N354" i="3"/>
  <c r="N302" i="3"/>
  <c r="N250" i="3"/>
  <c r="N198" i="3"/>
  <c r="N146" i="3"/>
  <c r="N444" i="3"/>
  <c r="N407" i="3"/>
  <c r="N41" i="3"/>
  <c r="N94" i="3"/>
  <c r="N428" i="3"/>
  <c r="N376" i="3"/>
  <c r="N323" i="3"/>
  <c r="N271" i="3"/>
  <c r="N219" i="3"/>
  <c r="N167" i="3"/>
  <c r="N115" i="3"/>
  <c r="N63" i="3"/>
  <c r="N10" i="3"/>
  <c r="N392" i="3"/>
  <c r="N339" i="3"/>
  <c r="N287" i="3"/>
  <c r="N235" i="3"/>
  <c r="N183" i="3"/>
  <c r="N131" i="3"/>
  <c r="N79" i="3"/>
  <c r="N26" i="3"/>
  <c r="N445" i="3"/>
  <c r="N408" i="3"/>
  <c r="N355" i="3"/>
  <c r="N303" i="3"/>
  <c r="N251" i="3"/>
  <c r="N199" i="3"/>
  <c r="N147" i="3"/>
  <c r="N95" i="3"/>
  <c r="N42" i="3"/>
  <c r="N425" i="3"/>
  <c r="N373" i="3"/>
  <c r="N320" i="3"/>
  <c r="N268" i="3"/>
  <c r="N216" i="3"/>
  <c r="N164" i="3"/>
  <c r="N112" i="3"/>
  <c r="N60" i="3"/>
  <c r="N7" i="3"/>
  <c r="N389" i="3"/>
  <c r="N336" i="3"/>
  <c r="N284" i="3"/>
  <c r="N232" i="3"/>
  <c r="N180" i="3"/>
  <c r="N128" i="3"/>
  <c r="N76" i="3"/>
  <c r="N23" i="3"/>
  <c r="N442" i="3"/>
  <c r="N405" i="3"/>
  <c r="N352" i="3"/>
  <c r="N300" i="3"/>
  <c r="N248" i="3"/>
  <c r="N196" i="3"/>
  <c r="N144" i="3"/>
  <c r="N92" i="3"/>
  <c r="N39" i="3"/>
  <c r="N458" i="3"/>
  <c r="N421" i="3"/>
  <c r="N369" i="3"/>
  <c r="N368" i="3"/>
  <c r="N316" i="3"/>
  <c r="N264" i="3"/>
  <c r="N212" i="3"/>
  <c r="N160" i="3"/>
  <c r="N108" i="3"/>
  <c r="N56" i="3"/>
  <c r="N55" i="3"/>
  <c r="N382" i="3"/>
  <c r="N329" i="3"/>
  <c r="N277" i="3"/>
  <c r="N225" i="3"/>
  <c r="N173" i="3"/>
  <c r="N121" i="3"/>
  <c r="N69" i="3"/>
  <c r="N16" i="3"/>
  <c r="N398" i="3"/>
  <c r="N461" i="3"/>
  <c r="N345" i="3"/>
  <c r="N293" i="3"/>
  <c r="N241" i="3"/>
  <c r="N189" i="3"/>
  <c r="N137" i="3"/>
  <c r="N435" i="3"/>
  <c r="N85" i="3"/>
  <c r="N32" i="3"/>
  <c r="N414" i="3"/>
  <c r="N361" i="3"/>
  <c r="N309" i="3"/>
  <c r="N257" i="3"/>
  <c r="N205" i="3"/>
  <c r="N153" i="3"/>
  <c r="N451" i="3"/>
  <c r="N101" i="3"/>
  <c r="N48" i="3"/>
  <c r="N326" i="3"/>
  <c r="N274" i="3"/>
  <c r="N222" i="3"/>
  <c r="N170" i="3"/>
  <c r="N431" i="3"/>
  <c r="N379" i="3"/>
  <c r="N13" i="3"/>
  <c r="N118" i="3"/>
  <c r="N66" i="3"/>
  <c r="N342" i="3"/>
  <c r="N290" i="3"/>
  <c r="N238" i="3"/>
  <c r="N186" i="3"/>
  <c r="N134" i="3"/>
  <c r="N395" i="3"/>
  <c r="N29" i="3"/>
  <c r="N82" i="3"/>
  <c r="N358" i="3"/>
  <c r="N306" i="3"/>
  <c r="N254" i="3"/>
  <c r="N202" i="3"/>
  <c r="N150" i="3"/>
  <c r="N448" i="3"/>
  <c r="N411" i="3"/>
  <c r="N45" i="3"/>
  <c r="N98" i="3"/>
  <c r="N432" i="3"/>
  <c r="N380" i="3"/>
  <c r="N327" i="3"/>
  <c r="N275" i="3"/>
  <c r="N223" i="3"/>
  <c r="N171" i="3"/>
  <c r="N119" i="3"/>
  <c r="N67" i="3"/>
  <c r="N14" i="3"/>
  <c r="N433" i="3"/>
  <c r="N396" i="3"/>
  <c r="N459" i="3"/>
  <c r="N343" i="3"/>
  <c r="N291" i="3"/>
  <c r="N239" i="3"/>
  <c r="N187" i="3"/>
  <c r="N135" i="3"/>
  <c r="N83" i="3"/>
  <c r="N30" i="3"/>
  <c r="N449" i="3"/>
  <c r="N412" i="3"/>
  <c r="N359" i="3"/>
  <c r="N307" i="3"/>
  <c r="N255" i="3"/>
  <c r="N203" i="3"/>
  <c r="N151" i="3"/>
  <c r="N99" i="3"/>
  <c r="N46" i="3"/>
  <c r="N429" i="3"/>
  <c r="N377" i="3"/>
  <c r="N324" i="3"/>
  <c r="N272" i="3"/>
  <c r="N220" i="3"/>
  <c r="N168" i="3"/>
  <c r="N116" i="3"/>
  <c r="N64" i="3"/>
  <c r="N11" i="3"/>
  <c r="N393" i="3"/>
  <c r="N340" i="3"/>
  <c r="N288" i="3"/>
  <c r="N236" i="3"/>
  <c r="N184" i="3"/>
  <c r="N80" i="3"/>
  <c r="N132" i="3"/>
  <c r="N27" i="3"/>
  <c r="N446" i="3"/>
  <c r="N409" i="3"/>
  <c r="N356" i="3"/>
  <c r="N304" i="3"/>
  <c r="N252" i="3"/>
  <c r="N200" i="3"/>
  <c r="N148" i="3"/>
  <c r="N96" i="3"/>
  <c r="N43" i="3"/>
  <c r="N422" i="3"/>
  <c r="N370" i="3"/>
  <c r="N317" i="3"/>
  <c r="N265" i="3"/>
  <c r="N213" i="3"/>
  <c r="N161" i="3"/>
  <c r="N109" i="3"/>
  <c r="N57" i="3"/>
  <c r="N4" i="3"/>
  <c r="N386" i="3"/>
  <c r="N333" i="3"/>
  <c r="N281" i="3"/>
  <c r="N229" i="3"/>
  <c r="N177" i="3"/>
  <c r="N73" i="3"/>
  <c r="N125" i="3"/>
  <c r="N20" i="3"/>
  <c r="N402" i="3"/>
  <c r="N349" i="3"/>
  <c r="N297" i="3"/>
  <c r="N245" i="3"/>
  <c r="N193" i="3"/>
  <c r="N141" i="3"/>
  <c r="N439" i="3"/>
  <c r="N89" i="3"/>
  <c r="N36" i="3"/>
  <c r="N418" i="3"/>
  <c r="N365" i="3"/>
  <c r="N313" i="3"/>
  <c r="N261" i="3"/>
  <c r="N209" i="3"/>
  <c r="N157" i="3"/>
  <c r="N455" i="3"/>
  <c r="N105" i="3"/>
  <c r="N52" i="3"/>
  <c r="N330" i="3"/>
  <c r="N278" i="3"/>
  <c r="N226" i="3"/>
  <c r="N174" i="3"/>
  <c r="N383" i="3"/>
  <c r="N17" i="3"/>
  <c r="N122" i="3"/>
  <c r="N70" i="3"/>
  <c r="N462" i="3"/>
  <c r="N346" i="3"/>
  <c r="N294" i="3"/>
  <c r="N242" i="3"/>
  <c r="N190" i="3"/>
  <c r="N138" i="3"/>
  <c r="N436" i="3"/>
  <c r="N399" i="3"/>
  <c r="N33" i="3"/>
  <c r="N86" i="3"/>
  <c r="N362" i="3"/>
  <c r="N310" i="3"/>
  <c r="N258" i="3"/>
  <c r="N206" i="3"/>
  <c r="N154" i="3"/>
  <c r="N452" i="3"/>
  <c r="N415" i="3"/>
  <c r="N49" i="3"/>
  <c r="N102" i="3"/>
  <c r="N384" i="3"/>
  <c r="N331" i="3"/>
  <c r="N279" i="3"/>
  <c r="N227" i="3"/>
  <c r="N175" i="3"/>
  <c r="N123" i="3"/>
  <c r="N71" i="3"/>
  <c r="N18" i="3"/>
  <c r="N437" i="3"/>
  <c r="N400" i="3"/>
  <c r="N347" i="3"/>
  <c r="N295" i="3"/>
  <c r="N243" i="3"/>
  <c r="N191" i="3"/>
  <c r="N139" i="3"/>
  <c r="N87" i="3"/>
  <c r="N34" i="3"/>
  <c r="N453" i="3"/>
  <c r="N416" i="3"/>
  <c r="N363" i="3"/>
  <c r="N311" i="3"/>
  <c r="N259" i="3"/>
  <c r="N207" i="3"/>
  <c r="N155" i="3"/>
  <c r="N103" i="3"/>
  <c r="N50" i="3"/>
  <c r="N381" i="3"/>
  <c r="N328" i="3"/>
  <c r="N276" i="3"/>
  <c r="N224" i="3"/>
  <c r="N172" i="3"/>
  <c r="N120" i="3"/>
  <c r="N68" i="3"/>
  <c r="N15" i="3"/>
  <c r="N434" i="3"/>
  <c r="N397" i="3"/>
  <c r="N460" i="3"/>
  <c r="N344" i="3"/>
  <c r="N292" i="3"/>
  <c r="N240" i="3"/>
  <c r="N188" i="3"/>
  <c r="N136" i="3"/>
  <c r="N84" i="3"/>
  <c r="N31" i="3"/>
  <c r="N450" i="3"/>
  <c r="N413" i="3"/>
  <c r="N360" i="3"/>
  <c r="N308" i="3"/>
  <c r="N256" i="3"/>
  <c r="N204" i="3"/>
  <c r="N152" i="3"/>
  <c r="N100" i="3"/>
  <c r="N47" i="3"/>
  <c r="N426" i="3"/>
  <c r="N374" i="3"/>
  <c r="N321" i="3"/>
  <c r="N269" i="3"/>
  <c r="N217" i="3"/>
  <c r="N165" i="3"/>
  <c r="N113" i="3"/>
  <c r="N61" i="3"/>
  <c r="N8" i="3"/>
  <c r="N390" i="3"/>
  <c r="N337" i="3"/>
  <c r="N285" i="3"/>
  <c r="N233" i="3"/>
  <c r="N181" i="3"/>
  <c r="N77" i="3"/>
  <c r="N24" i="3"/>
  <c r="N129" i="3"/>
  <c r="N406" i="3"/>
  <c r="N353" i="3"/>
  <c r="N301" i="3"/>
  <c r="N249" i="3"/>
  <c r="N197" i="3"/>
  <c r="N145" i="3"/>
  <c r="N443" i="3"/>
  <c r="N93" i="3"/>
  <c r="N40" i="3"/>
  <c r="N318" i="3"/>
  <c r="N266" i="3"/>
  <c r="N214" i="3"/>
  <c r="N162" i="3"/>
  <c r="N423" i="3"/>
  <c r="N371" i="3"/>
  <c r="N5" i="3"/>
  <c r="N110" i="3"/>
  <c r="N58" i="3"/>
  <c r="N334" i="3"/>
  <c r="N282" i="3"/>
  <c r="N230" i="3"/>
  <c r="N178" i="3"/>
  <c r="N126" i="3"/>
  <c r="N387" i="3"/>
  <c r="N21" i="3"/>
  <c r="N74" i="3"/>
  <c r="N350" i="3"/>
  <c r="N298" i="3"/>
  <c r="N246" i="3"/>
  <c r="N194" i="3"/>
  <c r="N142" i="3"/>
  <c r="N440" i="3"/>
  <c r="N403" i="3"/>
  <c r="N37" i="3"/>
  <c r="N90" i="3"/>
  <c r="N366" i="3"/>
  <c r="N314" i="3"/>
  <c r="N262" i="3"/>
  <c r="N210" i="3"/>
  <c r="N158" i="3"/>
  <c r="N456" i="3"/>
  <c r="N419" i="3"/>
  <c r="N53" i="3"/>
  <c r="N106" i="3"/>
  <c r="F526" i="2"/>
  <c r="A526" i="2"/>
  <c r="F525" i="2"/>
  <c r="A525" i="2"/>
  <c r="F524" i="2"/>
  <c r="A524" i="2"/>
  <c r="F523" i="2"/>
  <c r="A523" i="2"/>
  <c r="F522" i="2"/>
  <c r="A522" i="2"/>
  <c r="F521" i="2"/>
  <c r="A521" i="2"/>
  <c r="F520" i="2"/>
  <c r="A520" i="2"/>
  <c r="F519" i="2"/>
  <c r="A519" i="2"/>
  <c r="F518" i="2"/>
  <c r="A518" i="2"/>
  <c r="F517" i="2"/>
  <c r="A517" i="2"/>
  <c r="F516" i="2"/>
  <c r="A516" i="2"/>
  <c r="F515" i="2"/>
  <c r="A515" i="2"/>
  <c r="F514" i="2"/>
  <c r="A514" i="2"/>
  <c r="F513" i="2"/>
  <c r="A513" i="2"/>
  <c r="F512" i="2"/>
  <c r="A512" i="2"/>
  <c r="F511" i="2"/>
  <c r="A511" i="2"/>
  <c r="F510" i="2"/>
  <c r="A510" i="2"/>
  <c r="F509" i="2"/>
  <c r="A509" i="2"/>
  <c r="F508" i="2"/>
  <c r="A508" i="2"/>
  <c r="F507" i="2"/>
  <c r="A507" i="2"/>
  <c r="F506" i="2"/>
  <c r="A506" i="2"/>
  <c r="F505" i="2"/>
  <c r="A505" i="2"/>
  <c r="F504" i="2"/>
  <c r="A504" i="2"/>
  <c r="F503" i="2"/>
  <c r="A503" i="2"/>
  <c r="F502" i="2"/>
  <c r="A502" i="2"/>
  <c r="F501" i="2"/>
  <c r="A501" i="2"/>
  <c r="F500" i="2"/>
  <c r="A500" i="2"/>
  <c r="F499" i="2"/>
  <c r="A499" i="2"/>
  <c r="F498" i="2"/>
  <c r="A498" i="2"/>
  <c r="F497" i="2"/>
  <c r="A497" i="2"/>
  <c r="F496" i="2"/>
  <c r="A496" i="2"/>
  <c r="F495" i="2"/>
  <c r="A495" i="2"/>
  <c r="F494" i="2"/>
  <c r="A494" i="2"/>
  <c r="F493" i="2"/>
  <c r="A493" i="2"/>
  <c r="F492" i="2"/>
  <c r="A492" i="2"/>
  <c r="F491" i="2"/>
  <c r="A491" i="2"/>
  <c r="F490" i="2"/>
  <c r="A490" i="2"/>
  <c r="F489" i="2"/>
  <c r="A489" i="2"/>
  <c r="F488" i="2"/>
  <c r="A488" i="2"/>
  <c r="F487" i="2"/>
  <c r="A487" i="2"/>
  <c r="F486" i="2"/>
  <c r="A486" i="2"/>
  <c r="F485" i="2"/>
  <c r="A485" i="2"/>
  <c r="F484" i="2"/>
  <c r="A484" i="2"/>
  <c r="F483" i="2"/>
  <c r="A483" i="2"/>
  <c r="F482" i="2"/>
  <c r="A482" i="2"/>
  <c r="F481" i="2"/>
  <c r="A481" i="2"/>
  <c r="F480" i="2"/>
  <c r="A480" i="2"/>
  <c r="F479" i="2"/>
  <c r="A479" i="2"/>
  <c r="F478" i="2"/>
  <c r="A478" i="2"/>
  <c r="F477" i="2"/>
  <c r="A477" i="2"/>
  <c r="F476" i="2"/>
  <c r="A476" i="2"/>
  <c r="F475" i="2"/>
  <c r="A475" i="2"/>
  <c r="O16" i="1" l="1"/>
  <c r="O15" i="1"/>
  <c r="O12" i="1"/>
  <c r="O14" i="1"/>
  <c r="D458" i="3" l="1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A459" i="3" l="1"/>
  <c r="O13" i="1"/>
  <c r="O18" i="1" s="1"/>
  <c r="A468" i="3"/>
  <c r="A475" i="3"/>
  <c r="A469" i="3"/>
  <c r="A471" i="3"/>
  <c r="A473" i="3"/>
  <c r="A476" i="3"/>
  <c r="A470" i="3"/>
  <c r="A472" i="3"/>
  <c r="A474" i="3"/>
  <c r="A466" i="3"/>
  <c r="A465" i="3"/>
  <c r="A463" i="3"/>
  <c r="A464" i="3"/>
  <c r="A467" i="3"/>
  <c r="A462" i="3"/>
  <c r="A460" i="3"/>
  <c r="A461" i="3"/>
  <c r="D432" i="3"/>
  <c r="D431" i="3"/>
  <c r="D430" i="3" l="1"/>
  <c r="D429" i="3"/>
  <c r="D428" i="3"/>
  <c r="D427" i="3"/>
  <c r="D426" i="3"/>
  <c r="D425" i="3" l="1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F474" i="2"/>
  <c r="A474" i="2"/>
  <c r="F473" i="2"/>
  <c r="A473" i="2"/>
  <c r="F472" i="2"/>
  <c r="A472" i="2"/>
  <c r="F471" i="2"/>
  <c r="A471" i="2"/>
  <c r="F470" i="2"/>
  <c r="C470" i="2"/>
  <c r="A470" i="2"/>
  <c r="F469" i="2"/>
  <c r="A469" i="2"/>
  <c r="F468" i="2"/>
  <c r="C468" i="2" s="1"/>
  <c r="A468" i="2"/>
  <c r="F467" i="2"/>
  <c r="C467" i="2" s="1"/>
  <c r="A467" i="2"/>
  <c r="F466" i="2"/>
  <c r="C466" i="2"/>
  <c r="A466" i="2"/>
  <c r="F465" i="2"/>
  <c r="A465" i="2"/>
  <c r="F464" i="2"/>
  <c r="C464" i="2" s="1"/>
  <c r="A464" i="2"/>
  <c r="F463" i="2"/>
  <c r="C463" i="2"/>
  <c r="A463" i="2"/>
  <c r="F462" i="2"/>
  <c r="C462" i="2"/>
  <c r="A462" i="2"/>
  <c r="F461" i="2"/>
  <c r="A461" i="2"/>
  <c r="F460" i="2"/>
  <c r="C460" i="2" s="1"/>
  <c r="A460" i="2"/>
  <c r="F459" i="2"/>
  <c r="C459" i="2"/>
  <c r="A459" i="2"/>
  <c r="F458" i="2"/>
  <c r="C458" i="2"/>
  <c r="A458" i="2"/>
  <c r="F457" i="2"/>
  <c r="A457" i="2"/>
  <c r="F456" i="2"/>
  <c r="C456" i="2" s="1"/>
  <c r="A456" i="2"/>
  <c r="F455" i="2"/>
  <c r="C455" i="2"/>
  <c r="A455" i="2"/>
  <c r="F454" i="2"/>
  <c r="C454" i="2"/>
  <c r="A454" i="2"/>
  <c r="F453" i="2"/>
  <c r="A453" i="2"/>
  <c r="F452" i="2"/>
  <c r="C452" i="2" s="1"/>
  <c r="A452" i="2"/>
  <c r="F451" i="2"/>
  <c r="C451" i="2"/>
  <c r="A451" i="2"/>
  <c r="F450" i="2"/>
  <c r="A450" i="2"/>
  <c r="F449" i="2"/>
  <c r="A449" i="2"/>
  <c r="F448" i="2"/>
  <c r="C448" i="2" s="1"/>
  <c r="A448" i="2"/>
  <c r="F447" i="2"/>
  <c r="C447" i="2"/>
  <c r="A447" i="2"/>
  <c r="F446" i="2"/>
  <c r="A446" i="2"/>
  <c r="F445" i="2"/>
  <c r="A445" i="2"/>
  <c r="F444" i="2"/>
  <c r="C444" i="2" s="1"/>
  <c r="A444" i="2"/>
  <c r="F443" i="2"/>
  <c r="A443" i="2"/>
  <c r="F442" i="2"/>
  <c r="A442" i="2"/>
  <c r="F441" i="2"/>
  <c r="A441" i="2"/>
  <c r="F440" i="2"/>
  <c r="A440" i="2"/>
  <c r="F439" i="2"/>
  <c r="A439" i="2"/>
  <c r="F438" i="2"/>
  <c r="A438" i="2"/>
  <c r="F437" i="2"/>
  <c r="A437" i="2"/>
  <c r="F436" i="2"/>
  <c r="A436" i="2"/>
  <c r="F435" i="2"/>
  <c r="A435" i="2"/>
  <c r="F434" i="2"/>
  <c r="A434" i="2"/>
  <c r="F433" i="2"/>
  <c r="A433" i="2"/>
  <c r="F432" i="2"/>
  <c r="A432" i="2"/>
  <c r="F431" i="2"/>
  <c r="A431" i="2"/>
  <c r="F430" i="2"/>
  <c r="A430" i="2"/>
  <c r="F429" i="2"/>
  <c r="A429" i="2"/>
  <c r="F428" i="2"/>
  <c r="A428" i="2"/>
  <c r="F427" i="2"/>
  <c r="A427" i="2"/>
  <c r="F426" i="2"/>
  <c r="A426" i="2"/>
  <c r="F425" i="2"/>
  <c r="A425" i="2"/>
  <c r="F424" i="2"/>
  <c r="A424" i="2"/>
  <c r="F423" i="2"/>
  <c r="A423" i="2"/>
  <c r="F422" i="2"/>
  <c r="A422" i="2"/>
  <c r="F421" i="2"/>
  <c r="A421" i="2"/>
  <c r="F420" i="2"/>
  <c r="A420" i="2"/>
  <c r="F419" i="2"/>
  <c r="A419" i="2"/>
  <c r="F418" i="2"/>
  <c r="A418" i="2"/>
  <c r="F417" i="2"/>
  <c r="A417" i="2"/>
  <c r="F416" i="2"/>
  <c r="A416" i="2"/>
  <c r="F415" i="2"/>
  <c r="A415" i="2"/>
  <c r="F414" i="2"/>
  <c r="A414" i="2"/>
  <c r="F413" i="2"/>
  <c r="A413" i="2"/>
  <c r="F412" i="2"/>
  <c r="A412" i="2"/>
  <c r="F411" i="2"/>
  <c r="A411" i="2"/>
  <c r="F410" i="2"/>
  <c r="A410" i="2"/>
  <c r="F409" i="2"/>
  <c r="A409" i="2"/>
  <c r="F408" i="2"/>
  <c r="A408" i="2"/>
  <c r="F407" i="2"/>
  <c r="A407" i="2"/>
  <c r="F406" i="2"/>
  <c r="A406" i="2"/>
  <c r="F405" i="2"/>
  <c r="A405" i="2"/>
  <c r="F404" i="2"/>
  <c r="A404" i="2"/>
  <c r="F403" i="2"/>
  <c r="A403" i="2"/>
  <c r="F402" i="2"/>
  <c r="A402" i="2"/>
  <c r="F401" i="2"/>
  <c r="A401" i="2"/>
  <c r="F400" i="2"/>
  <c r="A400" i="2"/>
  <c r="F399" i="2"/>
  <c r="A399" i="2"/>
  <c r="F398" i="2"/>
  <c r="A398" i="2"/>
  <c r="F397" i="2"/>
  <c r="A397" i="2"/>
  <c r="F396" i="2"/>
  <c r="A396" i="2"/>
  <c r="F395" i="2"/>
  <c r="A395" i="2"/>
  <c r="F394" i="2"/>
  <c r="A394" i="2"/>
  <c r="F393" i="2"/>
  <c r="A393" i="2"/>
  <c r="F392" i="2"/>
  <c r="A392" i="2"/>
  <c r="F391" i="2"/>
  <c r="A391" i="2"/>
  <c r="F390" i="2"/>
  <c r="A390" i="2"/>
  <c r="F389" i="2"/>
  <c r="A389" i="2"/>
  <c r="F388" i="2"/>
  <c r="C388" i="2" s="1"/>
  <c r="A388" i="2"/>
  <c r="F387" i="2"/>
  <c r="C387" i="2"/>
  <c r="A387" i="2"/>
  <c r="F386" i="2"/>
  <c r="A386" i="2"/>
  <c r="F385" i="2"/>
  <c r="A385" i="2"/>
  <c r="F384" i="2"/>
  <c r="C384" i="2" s="1"/>
  <c r="A384" i="2"/>
  <c r="F383" i="2"/>
  <c r="C383" i="2"/>
  <c r="A383" i="2"/>
  <c r="F382" i="2"/>
  <c r="C382" i="2"/>
  <c r="A382" i="2"/>
  <c r="F381" i="2"/>
  <c r="A381" i="2"/>
  <c r="F380" i="2"/>
  <c r="C380" i="2" s="1"/>
  <c r="A380" i="2"/>
  <c r="F379" i="2"/>
  <c r="C379" i="2"/>
  <c r="A379" i="2"/>
  <c r="F378" i="2"/>
  <c r="A378" i="2"/>
  <c r="F377" i="2"/>
  <c r="A377" i="2"/>
  <c r="F376" i="2"/>
  <c r="C376" i="2" s="1"/>
  <c r="A376" i="2"/>
  <c r="F375" i="2"/>
  <c r="C375" i="2" s="1"/>
  <c r="A375" i="2"/>
  <c r="F374" i="2"/>
  <c r="A374" i="2"/>
  <c r="F373" i="2"/>
  <c r="A373" i="2"/>
  <c r="F372" i="2"/>
  <c r="A372" i="2"/>
  <c r="F371" i="2"/>
  <c r="A371" i="2"/>
  <c r="F370" i="2"/>
  <c r="A370" i="2"/>
  <c r="F369" i="2"/>
  <c r="A369" i="2"/>
  <c r="F368" i="2"/>
  <c r="C368" i="2" s="1"/>
  <c r="A368" i="2"/>
  <c r="F367" i="2"/>
  <c r="C367" i="2"/>
  <c r="A367" i="2"/>
  <c r="F366" i="2"/>
  <c r="A366" i="2"/>
  <c r="F365" i="2"/>
  <c r="A365" i="2"/>
  <c r="F364" i="2"/>
  <c r="C364" i="2" s="1"/>
  <c r="A364" i="2"/>
  <c r="F363" i="2"/>
  <c r="C363" i="2"/>
  <c r="A363" i="2"/>
  <c r="F362" i="2"/>
  <c r="A362" i="2"/>
  <c r="F361" i="2"/>
  <c r="A361" i="2"/>
  <c r="F360" i="2"/>
  <c r="C360" i="2" s="1"/>
  <c r="A360" i="2"/>
  <c r="F359" i="2"/>
  <c r="C359" i="2" s="1"/>
  <c r="A359" i="2"/>
  <c r="F358" i="2"/>
  <c r="A358" i="2"/>
  <c r="F357" i="2"/>
  <c r="A357" i="2"/>
  <c r="F356" i="2"/>
  <c r="A356" i="2"/>
  <c r="F355" i="2"/>
  <c r="A355" i="2"/>
  <c r="F354" i="2"/>
  <c r="A354" i="2"/>
  <c r="F353" i="2"/>
  <c r="A353" i="2"/>
  <c r="F352" i="2"/>
  <c r="C352" i="2" s="1"/>
  <c r="A352" i="2"/>
  <c r="F351" i="2"/>
  <c r="C351" i="2"/>
  <c r="A351" i="2"/>
  <c r="F350" i="2"/>
  <c r="A350" i="2"/>
  <c r="F349" i="2"/>
  <c r="A349" i="2"/>
  <c r="F348" i="2"/>
  <c r="C348" i="2" s="1"/>
  <c r="A348" i="2"/>
  <c r="F347" i="2"/>
  <c r="C347" i="2"/>
  <c r="A347" i="2"/>
  <c r="F346" i="2"/>
  <c r="A346" i="2"/>
  <c r="F345" i="2"/>
  <c r="A345" i="2"/>
  <c r="F344" i="2"/>
  <c r="C344" i="2" s="1"/>
  <c r="A344" i="2"/>
  <c r="F343" i="2"/>
  <c r="C343" i="2" s="1"/>
  <c r="A343" i="2"/>
  <c r="F342" i="2"/>
  <c r="A342" i="2"/>
  <c r="F341" i="2"/>
  <c r="A341" i="2"/>
  <c r="F340" i="2"/>
  <c r="A340" i="2"/>
  <c r="F339" i="2"/>
  <c r="A339" i="2"/>
  <c r="F338" i="2"/>
  <c r="A338" i="2"/>
  <c r="F337" i="2"/>
  <c r="A337" i="2"/>
  <c r="F336" i="2"/>
  <c r="C336" i="2" s="1"/>
  <c r="A336" i="2"/>
  <c r="F335" i="2"/>
  <c r="C335" i="2"/>
  <c r="A335" i="2"/>
  <c r="F334" i="2"/>
  <c r="A334" i="2"/>
  <c r="F333" i="2"/>
  <c r="A333" i="2"/>
  <c r="F332" i="2"/>
  <c r="C332" i="2" s="1"/>
  <c r="A332" i="2"/>
  <c r="F331" i="2"/>
  <c r="C331" i="2"/>
  <c r="A331" i="2"/>
  <c r="F330" i="2"/>
  <c r="A330" i="2"/>
  <c r="F329" i="2"/>
  <c r="A329" i="2"/>
  <c r="F328" i="2"/>
  <c r="C328" i="2" s="1"/>
  <c r="A328" i="2"/>
  <c r="F327" i="2"/>
  <c r="C327" i="2" s="1"/>
  <c r="A327" i="2"/>
  <c r="F326" i="2"/>
  <c r="A326" i="2"/>
  <c r="F325" i="2"/>
  <c r="A325" i="2"/>
  <c r="F324" i="2"/>
  <c r="A324" i="2"/>
  <c r="F323" i="2"/>
  <c r="A323" i="2"/>
  <c r="F322" i="2"/>
  <c r="A322" i="2"/>
  <c r="F321" i="2"/>
  <c r="A321" i="2"/>
  <c r="F320" i="2"/>
  <c r="C320" i="2" s="1"/>
  <c r="A320" i="2"/>
  <c r="F319" i="2"/>
  <c r="C319" i="2"/>
  <c r="A319" i="2"/>
  <c r="F318" i="2"/>
  <c r="A318" i="2"/>
  <c r="F317" i="2"/>
  <c r="A317" i="2"/>
  <c r="F316" i="2"/>
  <c r="C316" i="2" s="1"/>
  <c r="A316" i="2"/>
  <c r="F315" i="2"/>
  <c r="C315" i="2"/>
  <c r="A315" i="2"/>
  <c r="F314" i="2"/>
  <c r="A314" i="2"/>
  <c r="F313" i="2"/>
  <c r="A313" i="2"/>
  <c r="F312" i="2"/>
  <c r="C312" i="2" s="1"/>
  <c r="A312" i="2"/>
  <c r="F311" i="2"/>
  <c r="C311" i="2" s="1"/>
  <c r="A311" i="2"/>
  <c r="F310" i="2"/>
  <c r="A310" i="2"/>
  <c r="F309" i="2"/>
  <c r="A309" i="2"/>
  <c r="F308" i="2"/>
  <c r="C308" i="2" s="1"/>
  <c r="A308" i="2"/>
  <c r="F307" i="2"/>
  <c r="C307" i="2"/>
  <c r="A307" i="2"/>
  <c r="F306" i="2"/>
  <c r="A306" i="2"/>
  <c r="F305" i="2"/>
  <c r="A305" i="2"/>
  <c r="F304" i="2"/>
  <c r="A304" i="2"/>
  <c r="F303" i="2"/>
  <c r="C303" i="2"/>
  <c r="A303" i="2"/>
  <c r="F302" i="2"/>
  <c r="A302" i="2"/>
  <c r="F301" i="2"/>
  <c r="A301" i="2"/>
  <c r="F300" i="2"/>
  <c r="A300" i="2"/>
  <c r="F299" i="2"/>
  <c r="C299" i="2"/>
  <c r="A299" i="2"/>
  <c r="F298" i="2"/>
  <c r="A298" i="2"/>
  <c r="F297" i="2"/>
  <c r="A297" i="2"/>
  <c r="F296" i="2"/>
  <c r="C296" i="2" s="1"/>
  <c r="A296" i="2"/>
  <c r="F295" i="2"/>
  <c r="A295" i="2"/>
  <c r="F294" i="2"/>
  <c r="A294" i="2"/>
  <c r="F293" i="2"/>
  <c r="A293" i="2"/>
  <c r="F292" i="2"/>
  <c r="A292" i="2"/>
  <c r="F291" i="2"/>
  <c r="C291" i="2" s="1"/>
  <c r="A291" i="2"/>
  <c r="F290" i="2"/>
  <c r="C290" i="2" s="1"/>
  <c r="A290" i="2"/>
  <c r="F289" i="2"/>
  <c r="C289" i="2"/>
  <c r="A289" i="2"/>
  <c r="F288" i="2"/>
  <c r="C288" i="2" s="1"/>
  <c r="A288" i="2"/>
  <c r="F287" i="2"/>
  <c r="C287" i="2"/>
  <c r="A287" i="2"/>
  <c r="F286" i="2"/>
  <c r="C286" i="2" s="1"/>
  <c r="A286" i="2"/>
  <c r="F285" i="2"/>
  <c r="C285" i="2"/>
  <c r="A285" i="2"/>
  <c r="F284" i="2"/>
  <c r="C284" i="2" s="1"/>
  <c r="A284" i="2"/>
  <c r="F283" i="2"/>
  <c r="C283" i="2" s="1"/>
  <c r="A283" i="2"/>
  <c r="F282" i="2"/>
  <c r="C282" i="2" s="1"/>
  <c r="A282" i="2"/>
  <c r="F281" i="2"/>
  <c r="C281" i="2"/>
  <c r="A281" i="2"/>
  <c r="F280" i="2"/>
  <c r="C280" i="2" s="1"/>
  <c r="A280" i="2"/>
  <c r="F279" i="2"/>
  <c r="C279" i="2"/>
  <c r="A279" i="2"/>
  <c r="F278" i="2"/>
  <c r="C278" i="2" s="1"/>
  <c r="A278" i="2"/>
  <c r="F277" i="2"/>
  <c r="C277" i="2"/>
  <c r="A277" i="2"/>
  <c r="F276" i="2"/>
  <c r="C276" i="2" s="1"/>
  <c r="A276" i="2"/>
  <c r="F275" i="2"/>
  <c r="C275" i="2"/>
  <c r="A275" i="2"/>
  <c r="F274" i="2"/>
  <c r="C274" i="2" s="1"/>
  <c r="A274" i="2"/>
  <c r="F273" i="2"/>
  <c r="C273" i="2"/>
  <c r="A273" i="2"/>
  <c r="F272" i="2"/>
  <c r="C272" i="2" s="1"/>
  <c r="A272" i="2"/>
  <c r="F271" i="2"/>
  <c r="C271" i="2"/>
  <c r="A271" i="2"/>
  <c r="F270" i="2"/>
  <c r="C270" i="2" s="1"/>
  <c r="A270" i="2"/>
  <c r="F269" i="2"/>
  <c r="C269" i="2"/>
  <c r="A269" i="2"/>
  <c r="F268" i="2"/>
  <c r="C268" i="2" s="1"/>
  <c r="A268" i="2"/>
  <c r="F267" i="2"/>
  <c r="C267" i="2" s="1"/>
  <c r="A267" i="2"/>
  <c r="F266" i="2"/>
  <c r="C266" i="2" s="1"/>
  <c r="A266" i="2"/>
  <c r="F265" i="2"/>
  <c r="C265" i="2"/>
  <c r="A265" i="2"/>
  <c r="F264" i="2"/>
  <c r="C264" i="2" s="1"/>
  <c r="A264" i="2"/>
  <c r="F263" i="2"/>
  <c r="C263" i="2"/>
  <c r="A263" i="2"/>
  <c r="F262" i="2"/>
  <c r="A262" i="2"/>
  <c r="F261" i="2"/>
  <c r="A261" i="2"/>
  <c r="F260" i="2"/>
  <c r="A260" i="2"/>
  <c r="F259" i="2"/>
  <c r="C259" i="2" s="1"/>
  <c r="A259" i="2"/>
  <c r="F258" i="2"/>
  <c r="C258" i="2" s="1"/>
  <c r="A258" i="2"/>
  <c r="F257" i="2"/>
  <c r="C257" i="2"/>
  <c r="A257" i="2"/>
  <c r="F256" i="2"/>
  <c r="C256" i="2" s="1"/>
  <c r="A256" i="2"/>
  <c r="F255" i="2"/>
  <c r="C255" i="2"/>
  <c r="A255" i="2"/>
  <c r="F254" i="2"/>
  <c r="C254" i="2" s="1"/>
  <c r="A254" i="2"/>
  <c r="F253" i="2"/>
  <c r="C253" i="2"/>
  <c r="A253" i="2"/>
  <c r="F252" i="2"/>
  <c r="C252" i="2" s="1"/>
  <c r="A252" i="2"/>
  <c r="F251" i="2"/>
  <c r="C251" i="2" s="1"/>
  <c r="A251" i="2"/>
  <c r="F250" i="2"/>
  <c r="C250" i="2" s="1"/>
  <c r="A250" i="2"/>
  <c r="F249" i="2"/>
  <c r="C249" i="2"/>
  <c r="A249" i="2"/>
  <c r="F248" i="2"/>
  <c r="C248" i="2" s="1"/>
  <c r="A248" i="2"/>
  <c r="F247" i="2"/>
  <c r="C247" i="2"/>
  <c r="A247" i="2"/>
  <c r="F246" i="2"/>
  <c r="C246" i="2" s="1"/>
  <c r="A246" i="2"/>
  <c r="F245" i="2"/>
  <c r="C245" i="2"/>
  <c r="A245" i="2"/>
  <c r="F244" i="2"/>
  <c r="C244" i="2" s="1"/>
  <c r="A244" i="2"/>
  <c r="F243" i="2"/>
  <c r="C243" i="2"/>
  <c r="A243" i="2"/>
  <c r="F242" i="2"/>
  <c r="C242" i="2" s="1"/>
  <c r="A242" i="2"/>
  <c r="F241" i="2"/>
  <c r="C241" i="2"/>
  <c r="A241" i="2"/>
  <c r="F240" i="2"/>
  <c r="C240" i="2" s="1"/>
  <c r="A240" i="2"/>
  <c r="F239" i="2"/>
  <c r="C239" i="2"/>
  <c r="A239" i="2"/>
  <c r="F238" i="2"/>
  <c r="C238" i="2" s="1"/>
  <c r="A238" i="2"/>
  <c r="F237" i="2"/>
  <c r="C237" i="2"/>
  <c r="A237" i="2"/>
  <c r="F236" i="2"/>
  <c r="C236" i="2" s="1"/>
  <c r="A236" i="2"/>
  <c r="F235" i="2"/>
  <c r="C235" i="2"/>
  <c r="A235" i="2"/>
  <c r="F234" i="2"/>
  <c r="C234" i="2" s="1"/>
  <c r="A234" i="2"/>
  <c r="F233" i="2"/>
  <c r="C233" i="2"/>
  <c r="A233" i="2"/>
  <c r="F232" i="2"/>
  <c r="C232" i="2" s="1"/>
  <c r="A232" i="2"/>
  <c r="F231" i="2"/>
  <c r="C231" i="2"/>
  <c r="A231" i="2"/>
  <c r="F230" i="2"/>
  <c r="A230" i="2"/>
  <c r="F229" i="2"/>
  <c r="A229" i="2"/>
  <c r="F228" i="2"/>
  <c r="A228" i="2"/>
  <c r="F227" i="2"/>
  <c r="C227" i="2" s="1"/>
  <c r="A227" i="2"/>
  <c r="F226" i="2"/>
  <c r="C226" i="2" s="1"/>
  <c r="A226" i="2"/>
  <c r="F225" i="2"/>
  <c r="C225" i="2"/>
  <c r="A225" i="2"/>
  <c r="F224" i="2"/>
  <c r="C224" i="2" s="1"/>
  <c r="A224" i="2"/>
  <c r="F223" i="2"/>
  <c r="C223" i="2"/>
  <c r="A223" i="2"/>
  <c r="F222" i="2"/>
  <c r="C222" i="2" s="1"/>
  <c r="A222" i="2"/>
  <c r="F221" i="2"/>
  <c r="C221" i="2"/>
  <c r="A221" i="2"/>
  <c r="F220" i="2"/>
  <c r="C220" i="2" s="1"/>
  <c r="A220" i="2"/>
  <c r="F219" i="2"/>
  <c r="C219" i="2" s="1"/>
  <c r="A219" i="2"/>
  <c r="F218" i="2"/>
  <c r="C218" i="2" s="1"/>
  <c r="A218" i="2"/>
  <c r="F217" i="2"/>
  <c r="C217" i="2"/>
  <c r="A217" i="2"/>
  <c r="F216" i="2"/>
  <c r="C216" i="2" s="1"/>
  <c r="A216" i="2"/>
  <c r="F215" i="2"/>
  <c r="C215" i="2"/>
  <c r="A215" i="2"/>
  <c r="F214" i="2"/>
  <c r="C214" i="2" s="1"/>
  <c r="A214" i="2"/>
  <c r="F213" i="2"/>
  <c r="C213" i="2"/>
  <c r="A213" i="2"/>
  <c r="F212" i="2"/>
  <c r="C212" i="2" s="1"/>
  <c r="A212" i="2"/>
  <c r="F211" i="2"/>
  <c r="C211" i="2"/>
  <c r="A211" i="2"/>
  <c r="F210" i="2"/>
  <c r="C210" i="2" s="1"/>
  <c r="A210" i="2"/>
  <c r="F209" i="2"/>
  <c r="A209" i="2"/>
  <c r="F208" i="2"/>
  <c r="C208" i="2" s="1"/>
  <c r="A208" i="2"/>
  <c r="F207" i="2"/>
  <c r="A207" i="2"/>
  <c r="F206" i="2"/>
  <c r="C206" i="2" s="1"/>
  <c r="A206" i="2"/>
  <c r="F205" i="2"/>
  <c r="C205" i="2"/>
  <c r="A205" i="2"/>
  <c r="F204" i="2"/>
  <c r="C204" i="2" s="1"/>
  <c r="A204" i="2"/>
  <c r="F203" i="2"/>
  <c r="C203" i="2"/>
  <c r="A203" i="2"/>
  <c r="F202" i="2"/>
  <c r="C202" i="2" s="1"/>
  <c r="A202" i="2"/>
  <c r="F201" i="2"/>
  <c r="C201" i="2"/>
  <c r="A201" i="2"/>
  <c r="F200" i="2"/>
  <c r="C200" i="2" s="1"/>
  <c r="A200" i="2"/>
  <c r="F199" i="2"/>
  <c r="C199" i="2"/>
  <c r="A199" i="2"/>
  <c r="F198" i="2"/>
  <c r="A198" i="2"/>
  <c r="F197" i="2"/>
  <c r="A197" i="2"/>
  <c r="F196" i="2"/>
  <c r="A196" i="2"/>
  <c r="F195" i="2"/>
  <c r="C195" i="2" s="1"/>
  <c r="A195" i="2"/>
  <c r="F194" i="2"/>
  <c r="C194" i="2" s="1"/>
  <c r="A194" i="2"/>
  <c r="F193" i="2"/>
  <c r="C193" i="2"/>
  <c r="A193" i="2"/>
  <c r="F192" i="2"/>
  <c r="C192" i="2" s="1"/>
  <c r="A192" i="2"/>
  <c r="F191" i="2"/>
  <c r="C191" i="2"/>
  <c r="A191" i="2"/>
  <c r="F190" i="2"/>
  <c r="C190" i="2" s="1"/>
  <c r="A190" i="2"/>
  <c r="F189" i="2"/>
  <c r="C189" i="2"/>
  <c r="A189" i="2"/>
  <c r="F188" i="2"/>
  <c r="C188" i="2" s="1"/>
  <c r="A188" i="2"/>
  <c r="F187" i="2"/>
  <c r="C187" i="2" s="1"/>
  <c r="A187" i="2"/>
  <c r="F186" i="2"/>
  <c r="C186" i="2" s="1"/>
  <c r="A186" i="2"/>
  <c r="F185" i="2"/>
  <c r="C185" i="2"/>
  <c r="A185" i="2"/>
  <c r="F184" i="2"/>
  <c r="C184" i="2" s="1"/>
  <c r="A184" i="2"/>
  <c r="F183" i="2"/>
  <c r="C183" i="2"/>
  <c r="A183" i="2"/>
  <c r="F182" i="2"/>
  <c r="C182" i="2" s="1"/>
  <c r="A182" i="2"/>
  <c r="F181" i="2"/>
  <c r="A181" i="2"/>
  <c r="F180" i="2"/>
  <c r="C180" i="2" s="1"/>
  <c r="A180" i="2"/>
  <c r="F179" i="2"/>
  <c r="C179" i="2" s="1"/>
  <c r="A179" i="2"/>
  <c r="F178" i="2"/>
  <c r="C178" i="2" s="1"/>
  <c r="A178" i="2"/>
  <c r="F177" i="2"/>
  <c r="C177" i="2"/>
  <c r="A177" i="2"/>
  <c r="F176" i="2"/>
  <c r="C176" i="2" s="1"/>
  <c r="A176" i="2"/>
  <c r="F175" i="2"/>
  <c r="C175" i="2"/>
  <c r="A175" i="2"/>
  <c r="F174" i="2"/>
  <c r="C174" i="2" s="1"/>
  <c r="A174" i="2"/>
  <c r="F173" i="2"/>
  <c r="A173" i="2"/>
  <c r="F172" i="2"/>
  <c r="C172" i="2" s="1"/>
  <c r="A172" i="2"/>
  <c r="F171" i="2"/>
  <c r="C171" i="2"/>
  <c r="A171" i="2"/>
  <c r="F170" i="2"/>
  <c r="C170" i="2" s="1"/>
  <c r="A170" i="2"/>
  <c r="F169" i="2"/>
  <c r="A169" i="2"/>
  <c r="F168" i="2"/>
  <c r="C168" i="2" s="1"/>
  <c r="A168" i="2"/>
  <c r="F167" i="2"/>
  <c r="A167" i="2"/>
  <c r="F166" i="2"/>
  <c r="A166" i="2"/>
  <c r="F165" i="2"/>
  <c r="A165" i="2"/>
  <c r="F164" i="2"/>
  <c r="A164" i="2"/>
  <c r="F163" i="2"/>
  <c r="C163" i="2" s="1"/>
  <c r="A163" i="2"/>
  <c r="F162" i="2"/>
  <c r="C162" i="2" s="1"/>
  <c r="A162" i="2"/>
  <c r="F161" i="2"/>
  <c r="C161" i="2"/>
  <c r="A161" i="2"/>
  <c r="F160" i="2"/>
  <c r="C160" i="2" s="1"/>
  <c r="A160" i="2"/>
  <c r="F159" i="2"/>
  <c r="C159" i="2"/>
  <c r="A159" i="2"/>
  <c r="F158" i="2"/>
  <c r="C158" i="2" s="1"/>
  <c r="A158" i="2"/>
  <c r="F157" i="2"/>
  <c r="C157" i="2"/>
  <c r="A157" i="2"/>
  <c r="F156" i="2"/>
  <c r="C156" i="2" s="1"/>
  <c r="A156" i="2"/>
  <c r="F155" i="2"/>
  <c r="C155" i="2" s="1"/>
  <c r="A155" i="2"/>
  <c r="F154" i="2"/>
  <c r="C154" i="2" s="1"/>
  <c r="A154" i="2"/>
  <c r="F153" i="2"/>
  <c r="C153" i="2"/>
  <c r="A153" i="2"/>
  <c r="F152" i="2"/>
  <c r="C152" i="2" s="1"/>
  <c r="A152" i="2"/>
  <c r="F151" i="2"/>
  <c r="C151" i="2"/>
  <c r="A151" i="2"/>
  <c r="F150" i="2"/>
  <c r="C150" i="2" s="1"/>
  <c r="A150" i="2"/>
  <c r="F149" i="2"/>
  <c r="C149" i="2"/>
  <c r="A149" i="2"/>
  <c r="F148" i="2"/>
  <c r="C148" i="2" s="1"/>
  <c r="A148" i="2"/>
  <c r="F147" i="2"/>
  <c r="C147" i="2" s="1"/>
  <c r="A147" i="2"/>
  <c r="F146" i="2"/>
  <c r="C146" i="2" s="1"/>
  <c r="A146" i="2"/>
  <c r="F145" i="2"/>
  <c r="C145" i="2"/>
  <c r="A145" i="2"/>
  <c r="F144" i="2"/>
  <c r="C144" i="2" s="1"/>
  <c r="A144" i="2"/>
  <c r="F143" i="2"/>
  <c r="C143" i="2"/>
  <c r="A143" i="2"/>
  <c r="F142" i="2"/>
  <c r="C142" i="2" s="1"/>
  <c r="A142" i="2"/>
  <c r="F141" i="2"/>
  <c r="C141" i="2"/>
  <c r="A141" i="2"/>
  <c r="F140" i="2"/>
  <c r="C140" i="2" s="1"/>
  <c r="A140" i="2"/>
  <c r="F139" i="2"/>
  <c r="C139" i="2" s="1"/>
  <c r="A139" i="2"/>
  <c r="F138" i="2"/>
  <c r="C138" i="2" s="1"/>
  <c r="A138" i="2"/>
  <c r="F137" i="2"/>
  <c r="C137" i="2"/>
  <c r="A137" i="2"/>
  <c r="F136" i="2"/>
  <c r="C136" i="2" s="1"/>
  <c r="A136" i="2"/>
  <c r="F135" i="2"/>
  <c r="C135" i="2"/>
  <c r="A135" i="2"/>
  <c r="F134" i="2"/>
  <c r="C134" i="2" s="1"/>
  <c r="A134" i="2"/>
  <c r="F133" i="2"/>
  <c r="C133" i="2"/>
  <c r="A133" i="2"/>
  <c r="F132" i="2"/>
  <c r="C132" i="2" s="1"/>
  <c r="A132" i="2"/>
  <c r="F131" i="2"/>
  <c r="C131" i="2" s="1"/>
  <c r="A131" i="2"/>
  <c r="F130" i="2"/>
  <c r="C130" i="2" s="1"/>
  <c r="A130" i="2"/>
  <c r="F129" i="2"/>
  <c r="C129" i="2"/>
  <c r="A129" i="2"/>
  <c r="F128" i="2"/>
  <c r="C128" i="2" s="1"/>
  <c r="A128" i="2"/>
  <c r="F127" i="2"/>
  <c r="C127" i="2"/>
  <c r="A127" i="2"/>
  <c r="F126" i="2"/>
  <c r="C126" i="2" s="1"/>
  <c r="A126" i="2"/>
  <c r="F125" i="2"/>
  <c r="C125" i="2"/>
  <c r="A125" i="2"/>
  <c r="F124" i="2"/>
  <c r="C124" i="2" s="1"/>
  <c r="A124" i="2"/>
  <c r="F123" i="2"/>
  <c r="C123" i="2" s="1"/>
  <c r="A123" i="2"/>
  <c r="F122" i="2"/>
  <c r="C122" i="2" s="1"/>
  <c r="A122" i="2"/>
  <c r="F121" i="2"/>
  <c r="C121" i="2"/>
  <c r="A121" i="2"/>
  <c r="F120" i="2"/>
  <c r="C120" i="2" s="1"/>
  <c r="A120" i="2"/>
  <c r="F119" i="2"/>
  <c r="C119" i="2"/>
  <c r="A119" i="2"/>
  <c r="F118" i="2"/>
  <c r="C118" i="2" s="1"/>
  <c r="A118" i="2"/>
  <c r="F117" i="2"/>
  <c r="C117" i="2"/>
  <c r="A117" i="2"/>
  <c r="F116" i="2"/>
  <c r="C116" i="2" s="1"/>
  <c r="A116" i="2"/>
  <c r="F115" i="2"/>
  <c r="C115" i="2" s="1"/>
  <c r="A115" i="2"/>
  <c r="F114" i="2"/>
  <c r="C114" i="2" s="1"/>
  <c r="A114" i="2"/>
  <c r="F113" i="2"/>
  <c r="C113" i="2"/>
  <c r="A113" i="2"/>
  <c r="F112" i="2"/>
  <c r="C112" i="2" s="1"/>
  <c r="A112" i="2"/>
  <c r="F111" i="2"/>
  <c r="C111" i="2"/>
  <c r="A111" i="2"/>
  <c r="F110" i="2"/>
  <c r="C110" i="2" s="1"/>
  <c r="A110" i="2"/>
  <c r="F109" i="2"/>
  <c r="C109" i="2"/>
  <c r="A109" i="2"/>
  <c r="F108" i="2"/>
  <c r="C108" i="2" s="1"/>
  <c r="A108" i="2"/>
  <c r="F107" i="2"/>
  <c r="C107" i="2" s="1"/>
  <c r="A107" i="2"/>
  <c r="F106" i="2"/>
  <c r="C106" i="2" s="1"/>
  <c r="A106" i="2"/>
  <c r="F105" i="2"/>
  <c r="C105" i="2"/>
  <c r="A105" i="2"/>
  <c r="F104" i="2"/>
  <c r="C104" i="2" s="1"/>
  <c r="A104" i="2"/>
  <c r="F103" i="2"/>
  <c r="C103" i="2"/>
  <c r="A103" i="2"/>
  <c r="F102" i="2"/>
  <c r="C102" i="2" s="1"/>
  <c r="A102" i="2"/>
  <c r="F101" i="2"/>
  <c r="C101" i="2"/>
  <c r="A101" i="2"/>
  <c r="F100" i="2"/>
  <c r="C100" i="2" s="1"/>
  <c r="A100" i="2"/>
  <c r="F99" i="2"/>
  <c r="C99" i="2" s="1"/>
  <c r="A99" i="2"/>
  <c r="F98" i="2"/>
  <c r="C98" i="2" s="1"/>
  <c r="A98" i="2"/>
  <c r="F97" i="2"/>
  <c r="C97" i="2"/>
  <c r="A97" i="2"/>
  <c r="F96" i="2"/>
  <c r="C96" i="2" s="1"/>
  <c r="A96" i="2"/>
  <c r="F95" i="2"/>
  <c r="C95" i="2"/>
  <c r="A95" i="2"/>
  <c r="F94" i="2"/>
  <c r="C94" i="2" s="1"/>
  <c r="A94" i="2"/>
  <c r="F93" i="2"/>
  <c r="C93" i="2"/>
  <c r="A93" i="2"/>
  <c r="F92" i="2"/>
  <c r="C92" i="2" s="1"/>
  <c r="A92" i="2"/>
  <c r="F91" i="2"/>
  <c r="C91" i="2" s="1"/>
  <c r="A91" i="2"/>
  <c r="F90" i="2"/>
  <c r="C90" i="2" s="1"/>
  <c r="A90" i="2"/>
  <c r="F89" i="2"/>
  <c r="C89" i="2"/>
  <c r="A89" i="2"/>
  <c r="F88" i="2"/>
  <c r="C88" i="2" s="1"/>
  <c r="A88" i="2"/>
  <c r="F87" i="2"/>
  <c r="C87" i="2"/>
  <c r="A87" i="2"/>
  <c r="F86" i="2"/>
  <c r="C86" i="2" s="1"/>
  <c r="A86" i="2"/>
  <c r="F85" i="2"/>
  <c r="C85" i="2"/>
  <c r="A85" i="2"/>
  <c r="F84" i="2"/>
  <c r="C84" i="2" s="1"/>
  <c r="A84" i="2"/>
  <c r="F83" i="2"/>
  <c r="C83" i="2" s="1"/>
  <c r="A83" i="2"/>
  <c r="F82" i="2"/>
  <c r="C82" i="2" s="1"/>
  <c r="A82" i="2"/>
  <c r="F81" i="2"/>
  <c r="C81" i="2"/>
  <c r="A81" i="2"/>
  <c r="F80" i="2"/>
  <c r="C80" i="2" s="1"/>
  <c r="A80" i="2"/>
  <c r="F79" i="2"/>
  <c r="C79" i="2"/>
  <c r="A79" i="2"/>
  <c r="F78" i="2"/>
  <c r="C78" i="2" s="1"/>
  <c r="A78" i="2"/>
  <c r="F77" i="2"/>
  <c r="C77" i="2"/>
  <c r="A77" i="2"/>
  <c r="F76" i="2"/>
  <c r="C76" i="2" s="1"/>
  <c r="A76" i="2"/>
  <c r="F75" i="2"/>
  <c r="C75" i="2" s="1"/>
  <c r="A75" i="2"/>
  <c r="F74" i="2"/>
  <c r="C74" i="2" s="1"/>
  <c r="A74" i="2"/>
  <c r="F73" i="2"/>
  <c r="C73" i="2"/>
  <c r="A73" i="2"/>
  <c r="F72" i="2"/>
  <c r="C72" i="2" s="1"/>
  <c r="A72" i="2"/>
  <c r="F71" i="2"/>
  <c r="C71" i="2"/>
  <c r="A71" i="2"/>
  <c r="F70" i="2"/>
  <c r="C70" i="2" s="1"/>
  <c r="A70" i="2"/>
  <c r="F69" i="2"/>
  <c r="C69" i="2"/>
  <c r="A69" i="2"/>
  <c r="F68" i="2"/>
  <c r="C68" i="2" s="1"/>
  <c r="A68" i="2"/>
  <c r="F67" i="2"/>
  <c r="C67" i="2" s="1"/>
  <c r="A67" i="2"/>
  <c r="F66" i="2"/>
  <c r="C66" i="2" s="1"/>
  <c r="A66" i="2"/>
  <c r="F65" i="2"/>
  <c r="C65" i="2"/>
  <c r="A65" i="2"/>
  <c r="F64" i="2"/>
  <c r="C64" i="2" s="1"/>
  <c r="A64" i="2"/>
  <c r="F63" i="2"/>
  <c r="C63" i="2"/>
  <c r="A63" i="2"/>
  <c r="F62" i="2"/>
  <c r="C62" i="2" s="1"/>
  <c r="A62" i="2"/>
  <c r="F61" i="2"/>
  <c r="C61" i="2"/>
  <c r="A61" i="2"/>
  <c r="F60" i="2"/>
  <c r="C60" i="2" s="1"/>
  <c r="A60" i="2"/>
  <c r="F59" i="2"/>
  <c r="C59" i="2" s="1"/>
  <c r="A59" i="2"/>
  <c r="F58" i="2"/>
  <c r="C58" i="2" s="1"/>
  <c r="A58" i="2"/>
  <c r="F57" i="2"/>
  <c r="C57" i="2"/>
  <c r="A57" i="2"/>
  <c r="F56" i="2"/>
  <c r="C56" i="2" s="1"/>
  <c r="A56" i="2"/>
  <c r="F55" i="2"/>
  <c r="C55" i="2"/>
  <c r="A55" i="2"/>
  <c r="F54" i="2"/>
  <c r="C54" i="2" s="1"/>
  <c r="A54" i="2"/>
  <c r="F53" i="2"/>
  <c r="C53" i="2"/>
  <c r="A53" i="2"/>
  <c r="F52" i="2"/>
  <c r="C52" i="2" s="1"/>
  <c r="A52" i="2"/>
  <c r="F51" i="2"/>
  <c r="C51" i="2" s="1"/>
  <c r="A51" i="2"/>
  <c r="F50" i="2"/>
  <c r="C50" i="2"/>
  <c r="A50" i="2"/>
  <c r="F49" i="2"/>
  <c r="C49" i="2" s="1"/>
  <c r="A49" i="2"/>
  <c r="F48" i="2"/>
  <c r="C48" i="2" s="1"/>
  <c r="A48" i="2"/>
  <c r="F47" i="2"/>
  <c r="C47" i="2"/>
  <c r="A47" i="2"/>
  <c r="F46" i="2"/>
  <c r="C46" i="2"/>
  <c r="A46" i="2"/>
  <c r="F45" i="2"/>
  <c r="C45" i="2" s="1"/>
  <c r="A45" i="2"/>
  <c r="F44" i="2"/>
  <c r="C44" i="2" s="1"/>
  <c r="A44" i="2"/>
  <c r="F43" i="2"/>
  <c r="C43" i="2"/>
  <c r="A43" i="2"/>
  <c r="F42" i="2"/>
  <c r="C42" i="2"/>
  <c r="A42" i="2"/>
  <c r="F41" i="2"/>
  <c r="C41" i="2"/>
  <c r="A41" i="2"/>
  <c r="F40" i="2"/>
  <c r="C40" i="2" s="1"/>
  <c r="A40" i="2"/>
  <c r="F39" i="2"/>
  <c r="C39" i="2" s="1"/>
  <c r="A39" i="2"/>
  <c r="F38" i="2"/>
  <c r="C38" i="2" s="1"/>
  <c r="A38" i="2"/>
  <c r="F37" i="2"/>
  <c r="C37" i="2"/>
  <c r="A37" i="2"/>
  <c r="F36" i="2"/>
  <c r="C36" i="2" s="1"/>
  <c r="A36" i="2"/>
  <c r="F35" i="2"/>
  <c r="C35" i="2"/>
  <c r="A35" i="2"/>
  <c r="F34" i="2"/>
  <c r="C34" i="2"/>
  <c r="A34" i="2"/>
  <c r="F33" i="2"/>
  <c r="C33" i="2" s="1"/>
  <c r="A33" i="2"/>
  <c r="F32" i="2"/>
  <c r="C32" i="2" s="1"/>
  <c r="A32" i="2"/>
  <c r="F31" i="2"/>
  <c r="C31" i="2" s="1"/>
  <c r="A31" i="2"/>
  <c r="F30" i="2"/>
  <c r="C30" i="2"/>
  <c r="A30" i="2"/>
  <c r="F29" i="2"/>
  <c r="C29" i="2"/>
  <c r="A29" i="2"/>
  <c r="F28" i="2"/>
  <c r="C28" i="2" s="1"/>
  <c r="A28" i="2"/>
  <c r="F27" i="2"/>
  <c r="C27" i="2"/>
  <c r="A27" i="2"/>
  <c r="F26" i="2"/>
  <c r="C26" i="2" s="1"/>
  <c r="A26" i="2"/>
  <c r="F25" i="2"/>
  <c r="C25" i="2"/>
  <c r="A25" i="2"/>
  <c r="F24" i="2"/>
  <c r="C24" i="2" s="1"/>
  <c r="A24" i="2"/>
  <c r="F23" i="2"/>
  <c r="C23" i="2"/>
  <c r="A23" i="2"/>
  <c r="F22" i="2"/>
  <c r="C22" i="2" s="1"/>
  <c r="A22" i="2"/>
  <c r="F21" i="2"/>
  <c r="C21" i="2"/>
  <c r="A21" i="2"/>
  <c r="F20" i="2"/>
  <c r="C20" i="2" s="1"/>
  <c r="A20" i="2"/>
  <c r="F19" i="2"/>
  <c r="C19" i="2" s="1"/>
  <c r="A19" i="2"/>
  <c r="F18" i="2"/>
  <c r="C18" i="2"/>
  <c r="A18" i="2"/>
  <c r="F17" i="2"/>
  <c r="C17" i="2" s="1"/>
  <c r="A17" i="2"/>
  <c r="F16" i="2"/>
  <c r="C16" i="2" s="1"/>
  <c r="A16" i="2"/>
  <c r="F15" i="2"/>
  <c r="C15" i="2"/>
  <c r="A15" i="2"/>
  <c r="F14" i="2"/>
  <c r="C14" i="2"/>
  <c r="A14" i="2"/>
  <c r="F13" i="2"/>
  <c r="C13" i="2" s="1"/>
  <c r="A13" i="2"/>
  <c r="F12" i="2"/>
  <c r="C12" i="2" s="1"/>
  <c r="A12" i="2"/>
  <c r="F11" i="2"/>
  <c r="C11" i="2"/>
  <c r="A11" i="2"/>
  <c r="F10" i="2"/>
  <c r="C10" i="2"/>
  <c r="A10" i="2"/>
  <c r="F9" i="2"/>
  <c r="C9" i="2"/>
  <c r="A9" i="2"/>
  <c r="F8" i="2"/>
  <c r="C8" i="2" s="1"/>
  <c r="A8" i="2"/>
  <c r="F7" i="2"/>
  <c r="C7" i="2" s="1"/>
  <c r="A7" i="2"/>
  <c r="F6" i="2"/>
  <c r="C6" i="2" s="1"/>
  <c r="B6" i="2"/>
  <c r="A6" i="2"/>
  <c r="F5" i="2"/>
  <c r="C5" i="2"/>
  <c r="B5" i="2"/>
  <c r="A5" i="2"/>
  <c r="H14" i="1" l="1"/>
  <c r="M15" i="1"/>
  <c r="M16" i="1"/>
  <c r="M14" i="1"/>
  <c r="M12" i="1"/>
  <c r="M13" i="1"/>
  <c r="S12" i="1"/>
  <c r="C294" i="2"/>
  <c r="C165" i="2"/>
  <c r="C293" i="2"/>
  <c r="C298" i="2"/>
  <c r="C324" i="2"/>
  <c r="C356" i="2"/>
  <c r="C392" i="2"/>
  <c r="C396" i="2"/>
  <c r="C400" i="2"/>
  <c r="C404" i="2"/>
  <c r="C408" i="2"/>
  <c r="C412" i="2"/>
  <c r="C416" i="2"/>
  <c r="C420" i="2"/>
  <c r="C424" i="2"/>
  <c r="C428" i="2"/>
  <c r="C432" i="2"/>
  <c r="C436" i="2"/>
  <c r="C440" i="2"/>
  <c r="C228" i="2"/>
  <c r="C305" i="2"/>
  <c r="C339" i="2"/>
  <c r="C371" i="2"/>
  <c r="C198" i="2"/>
  <c r="C260" i="2"/>
  <c r="C164" i="2"/>
  <c r="C197" i="2"/>
  <c r="C230" i="2"/>
  <c r="C292" i="2"/>
  <c r="C297" i="2"/>
  <c r="C302" i="2"/>
  <c r="C323" i="2"/>
  <c r="C355" i="2"/>
  <c r="C391" i="2"/>
  <c r="C395" i="2"/>
  <c r="C399" i="2"/>
  <c r="C403" i="2"/>
  <c r="C407" i="2"/>
  <c r="C411" i="2"/>
  <c r="C415" i="2"/>
  <c r="C419" i="2"/>
  <c r="C423" i="2"/>
  <c r="C427" i="2"/>
  <c r="C431" i="2"/>
  <c r="C435" i="2"/>
  <c r="C439" i="2"/>
  <c r="C443" i="2"/>
  <c r="C166" i="2"/>
  <c r="C261" i="2"/>
  <c r="C167" i="2"/>
  <c r="C169" i="2"/>
  <c r="C173" i="2"/>
  <c r="C181" i="2"/>
  <c r="C196" i="2"/>
  <c r="C207" i="2"/>
  <c r="C209" i="2"/>
  <c r="C229" i="2"/>
  <c r="C262" i="2"/>
  <c r="C295" i="2"/>
  <c r="C301" i="2"/>
  <c r="C306" i="2"/>
  <c r="C340" i="2"/>
  <c r="C372" i="2"/>
  <c r="C394" i="2"/>
  <c r="C398" i="2"/>
  <c r="C402" i="2"/>
  <c r="C406" i="2"/>
  <c r="C410" i="2"/>
  <c r="C414" i="2"/>
  <c r="C418" i="2"/>
  <c r="C422" i="2"/>
  <c r="C426" i="2"/>
  <c r="C430" i="2"/>
  <c r="C434" i="2"/>
  <c r="C438" i="2"/>
  <c r="C442" i="2"/>
  <c r="C446" i="2"/>
  <c r="C450" i="2"/>
  <c r="C300" i="2"/>
  <c r="C304" i="2"/>
  <c r="C310" i="2"/>
  <c r="C314" i="2"/>
  <c r="C318" i="2"/>
  <c r="C322" i="2"/>
  <c r="C326" i="2"/>
  <c r="C330" i="2"/>
  <c r="C334" i="2"/>
  <c r="C338" i="2"/>
  <c r="C342" i="2"/>
  <c r="C346" i="2"/>
  <c r="C350" i="2"/>
  <c r="C354" i="2"/>
  <c r="C358" i="2"/>
  <c r="C362" i="2"/>
  <c r="C366" i="2"/>
  <c r="C370" i="2"/>
  <c r="C374" i="2"/>
  <c r="C378" i="2"/>
  <c r="C386" i="2"/>
  <c r="C390" i="2"/>
  <c r="C333" i="2"/>
  <c r="C417" i="2"/>
  <c r="C421" i="2"/>
  <c r="C425" i="2"/>
  <c r="C429" i="2"/>
  <c r="C433" i="2"/>
  <c r="C437" i="2"/>
  <c r="C441" i="2"/>
  <c r="C445" i="2"/>
  <c r="C449" i="2"/>
  <c r="C453" i="2"/>
  <c r="C457" i="2"/>
  <c r="C461" i="2"/>
  <c r="C465" i="2"/>
  <c r="C469" i="2"/>
  <c r="C309" i="2"/>
  <c r="C313" i="2"/>
  <c r="C317" i="2"/>
  <c r="C321" i="2"/>
  <c r="C325" i="2"/>
  <c r="C329" i="2"/>
  <c r="C337" i="2"/>
  <c r="C341" i="2"/>
  <c r="C345" i="2"/>
  <c r="C349" i="2"/>
  <c r="C353" i="2"/>
  <c r="C357" i="2"/>
  <c r="C361" i="2"/>
  <c r="C365" i="2"/>
  <c r="C369" i="2"/>
  <c r="C373" i="2"/>
  <c r="C377" i="2"/>
  <c r="C381" i="2"/>
  <c r="C385" i="2"/>
  <c r="C389" i="2"/>
  <c r="C393" i="2"/>
  <c r="C397" i="2"/>
  <c r="C401" i="2"/>
  <c r="C405" i="2"/>
  <c r="C409" i="2"/>
  <c r="C413" i="2"/>
  <c r="T16" i="1"/>
  <c r="T12" i="1"/>
  <c r="S16" i="1"/>
  <c r="T10" i="1"/>
  <c r="T9" i="1"/>
  <c r="T13" i="1"/>
  <c r="T14" i="1"/>
  <c r="S13" i="1"/>
  <c r="T17" i="1"/>
  <c r="S17" i="1"/>
  <c r="S14" i="1"/>
  <c r="S9" i="1"/>
  <c r="S6" i="1"/>
  <c r="T15" i="1"/>
  <c r="T11" i="1"/>
  <c r="S8" i="1"/>
  <c r="S15" i="1"/>
  <c r="S11" i="1"/>
  <c r="T6" i="1"/>
  <c r="S7" i="1"/>
  <c r="U7" i="1" s="1"/>
  <c r="U6" i="1" l="1"/>
  <c r="U9" i="1"/>
  <c r="U17" i="1"/>
  <c r="U16" i="1"/>
  <c r="U15" i="1"/>
  <c r="U14" i="1"/>
  <c r="U11" i="1"/>
  <c r="U10" i="1"/>
  <c r="M18" i="1"/>
  <c r="U13" i="1"/>
  <c r="U12" i="1"/>
  <c r="G12" i="1"/>
  <c r="T18" i="1"/>
  <c r="U8" i="1"/>
  <c r="E12" i="1"/>
  <c r="S18" i="1"/>
  <c r="R18" i="1" l="1"/>
  <c r="L12" i="1"/>
  <c r="I12" i="1"/>
  <c r="F12" i="1"/>
  <c r="N12" i="1"/>
  <c r="H12" i="1"/>
  <c r="J12" i="1"/>
  <c r="K12" i="1"/>
  <c r="A458" i="3"/>
  <c r="A454" i="3"/>
  <c r="A450" i="3"/>
  <c r="A446" i="3"/>
  <c r="A442" i="3"/>
  <c r="A438" i="3"/>
  <c r="A434" i="3"/>
  <c r="A456" i="3"/>
  <c r="A448" i="3"/>
  <c r="A440" i="3"/>
  <c r="A453" i="3"/>
  <c r="A445" i="3"/>
  <c r="A437" i="3"/>
  <c r="A455" i="3"/>
  <c r="A451" i="3"/>
  <c r="A447" i="3"/>
  <c r="A443" i="3"/>
  <c r="A439" i="3"/>
  <c r="A435" i="3"/>
  <c r="A452" i="3"/>
  <c r="A444" i="3"/>
  <c r="A436" i="3"/>
  <c r="A457" i="3"/>
  <c r="A449" i="3"/>
  <c r="A441" i="3"/>
  <c r="A433" i="3"/>
  <c r="A431" i="3"/>
  <c r="A432" i="3"/>
  <c r="E15" i="1"/>
  <c r="F15" i="1"/>
  <c r="H15" i="1"/>
  <c r="G15" i="1"/>
  <c r="I15" i="1"/>
  <c r="N15" i="1"/>
  <c r="J15" i="1"/>
  <c r="L15" i="1"/>
  <c r="H13" i="1"/>
  <c r="N13" i="1"/>
  <c r="J13" i="1"/>
  <c r="E13" i="1"/>
  <c r="L13" i="1"/>
  <c r="K13" i="1"/>
  <c r="F13" i="1"/>
  <c r="G13" i="1"/>
  <c r="A12" i="3"/>
  <c r="A137" i="3"/>
  <c r="A265" i="3"/>
  <c r="A390" i="3"/>
  <c r="A76" i="3"/>
  <c r="A204" i="3"/>
  <c r="A332" i="3"/>
  <c r="A34" i="3"/>
  <c r="A167" i="3"/>
  <c r="A295" i="3"/>
  <c r="A5" i="3"/>
  <c r="A130" i="3"/>
  <c r="A258" i="3"/>
  <c r="A383" i="3"/>
  <c r="A61" i="3"/>
  <c r="A189" i="3"/>
  <c r="A317" i="3"/>
  <c r="A128" i="3"/>
  <c r="A20" i="3"/>
  <c r="A145" i="3"/>
  <c r="A273" i="3"/>
  <c r="A398" i="3"/>
  <c r="A84" i="3"/>
  <c r="A212" i="3"/>
  <c r="A340" i="3"/>
  <c r="A10" i="3"/>
  <c r="A143" i="3"/>
  <c r="A271" i="3"/>
  <c r="A404" i="3"/>
  <c r="A106" i="3"/>
  <c r="A234" i="3"/>
  <c r="A362" i="3"/>
  <c r="A8" i="3"/>
  <c r="A133" i="3"/>
  <c r="A261" i="3"/>
  <c r="A394" i="3"/>
  <c r="A104" i="3"/>
  <c r="A28" i="3"/>
  <c r="A153" i="3"/>
  <c r="A281" i="3"/>
  <c r="A406" i="3"/>
  <c r="A92" i="3"/>
  <c r="A220" i="3"/>
  <c r="A348" i="3"/>
  <c r="A50" i="3"/>
  <c r="A183" i="3"/>
  <c r="A311" i="3"/>
  <c r="A21" i="3"/>
  <c r="A146" i="3"/>
  <c r="A274" i="3"/>
  <c r="A399" i="3"/>
  <c r="A48" i="3"/>
  <c r="A97" i="3"/>
  <c r="A225" i="3"/>
  <c r="A353" i="3"/>
  <c r="A39" i="3"/>
  <c r="A164" i="3"/>
  <c r="A292" i="3"/>
  <c r="A417" i="3"/>
  <c r="A127" i="3"/>
  <c r="A255" i="3"/>
  <c r="A388" i="3"/>
  <c r="A90" i="3"/>
  <c r="A218" i="3"/>
  <c r="A346" i="3"/>
  <c r="A24" i="3"/>
  <c r="A149" i="3"/>
  <c r="A277" i="3"/>
  <c r="A395" i="3"/>
  <c r="A262" i="3"/>
  <c r="A134" i="3"/>
  <c r="A424" i="3"/>
  <c r="A299" i="3"/>
  <c r="A171" i="3"/>
  <c r="A46" i="3"/>
  <c r="A365" i="3"/>
  <c r="A240" i="3"/>
  <c r="A410" i="3"/>
  <c r="A302" i="3"/>
  <c r="A78" i="3"/>
  <c r="A243" i="3"/>
  <c r="A373" i="3"/>
  <c r="A44" i="3"/>
  <c r="A169" i="3"/>
  <c r="A297" i="3"/>
  <c r="A422" i="3"/>
  <c r="A108" i="3"/>
  <c r="A236" i="3"/>
  <c r="A364" i="3"/>
  <c r="A71" i="3"/>
  <c r="A199" i="3"/>
  <c r="A327" i="3"/>
  <c r="A37" i="3"/>
  <c r="A162" i="3"/>
  <c r="A290" i="3"/>
  <c r="A415" i="3"/>
  <c r="A93" i="3"/>
  <c r="A221" i="3"/>
  <c r="A349" i="3"/>
  <c r="A27" i="3"/>
  <c r="A160" i="3"/>
  <c r="A52" i="3"/>
  <c r="A177" i="3"/>
  <c r="A305" i="3"/>
  <c r="A116" i="3"/>
  <c r="A244" i="3"/>
  <c r="A369" i="3"/>
  <c r="A42" i="3"/>
  <c r="A175" i="3"/>
  <c r="A303" i="3"/>
  <c r="A13" i="3"/>
  <c r="A138" i="3"/>
  <c r="A266" i="3"/>
  <c r="A391" i="3"/>
  <c r="A40" i="3"/>
  <c r="A165" i="3"/>
  <c r="A293" i="3"/>
  <c r="A73" i="3"/>
  <c r="A201" i="3"/>
  <c r="A329" i="3"/>
  <c r="A15" i="3"/>
  <c r="A140" i="3"/>
  <c r="A268" i="3"/>
  <c r="A393" i="3"/>
  <c r="A103" i="3"/>
  <c r="A231" i="3"/>
  <c r="A359" i="3"/>
  <c r="A66" i="3"/>
  <c r="A194" i="3"/>
  <c r="A322" i="3"/>
  <c r="A429" i="3"/>
  <c r="A125" i="3"/>
  <c r="A253" i="3"/>
  <c r="A386" i="3"/>
  <c r="A64" i="3"/>
  <c r="A192" i="3"/>
  <c r="A81" i="3"/>
  <c r="A209" i="3"/>
  <c r="A337" i="3"/>
  <c r="A23" i="3"/>
  <c r="A148" i="3"/>
  <c r="A276" i="3"/>
  <c r="A401" i="3"/>
  <c r="A79" i="3"/>
  <c r="A207" i="3"/>
  <c r="A335" i="3"/>
  <c r="A45" i="3"/>
  <c r="A170" i="3"/>
  <c r="A298" i="3"/>
  <c r="A430" i="3"/>
  <c r="A69" i="3"/>
  <c r="A197" i="3"/>
  <c r="A325" i="3"/>
  <c r="A35" i="3"/>
  <c r="A168" i="3"/>
  <c r="A89" i="3"/>
  <c r="A217" i="3"/>
  <c r="A345" i="3"/>
  <c r="A31" i="3"/>
  <c r="A156" i="3"/>
  <c r="A284" i="3"/>
  <c r="A409" i="3"/>
  <c r="A119" i="3"/>
  <c r="A247" i="3"/>
  <c r="A380" i="3"/>
  <c r="A82" i="3"/>
  <c r="A210" i="3"/>
  <c r="A338" i="3"/>
  <c r="A105" i="3"/>
  <c r="A233" i="3"/>
  <c r="A361" i="3"/>
  <c r="A47" i="3"/>
  <c r="A172" i="3"/>
  <c r="A300" i="3"/>
  <c r="A425" i="3"/>
  <c r="A135" i="3"/>
  <c r="A263" i="3"/>
  <c r="A396" i="3"/>
  <c r="A98" i="3"/>
  <c r="A226" i="3"/>
  <c r="A354" i="3"/>
  <c r="A32" i="3"/>
  <c r="A157" i="3"/>
  <c r="A285" i="3"/>
  <c r="A418" i="3"/>
  <c r="A96" i="3"/>
  <c r="A224" i="3"/>
  <c r="A113" i="3"/>
  <c r="A241" i="3"/>
  <c r="A366" i="3"/>
  <c r="A55" i="3"/>
  <c r="A180" i="3"/>
  <c r="A308" i="3"/>
  <c r="A111" i="3"/>
  <c r="A239" i="3"/>
  <c r="A372" i="3"/>
  <c r="A74" i="3"/>
  <c r="A202" i="3"/>
  <c r="A330" i="3"/>
  <c r="A426" i="3"/>
  <c r="A101" i="3"/>
  <c r="A229" i="3"/>
  <c r="A357" i="3"/>
  <c r="A72" i="3"/>
  <c r="A200" i="3"/>
  <c r="A121" i="3"/>
  <c r="A249" i="3"/>
  <c r="A374" i="3"/>
  <c r="A60" i="3"/>
  <c r="A188" i="3"/>
  <c r="A316" i="3"/>
  <c r="A18" i="3"/>
  <c r="A151" i="3"/>
  <c r="A279" i="3"/>
  <c r="A412" i="3"/>
  <c r="A114" i="3"/>
  <c r="A242" i="3"/>
  <c r="A367" i="3"/>
  <c r="A16" i="3"/>
  <c r="A423" i="3"/>
  <c r="A65" i="3"/>
  <c r="A193" i="3"/>
  <c r="A321" i="3"/>
  <c r="A7" i="3"/>
  <c r="A132" i="3"/>
  <c r="A260" i="3"/>
  <c r="A385" i="3"/>
  <c r="A95" i="3"/>
  <c r="A223" i="3"/>
  <c r="A351" i="3"/>
  <c r="A58" i="3"/>
  <c r="A186" i="3"/>
  <c r="A314" i="3"/>
  <c r="A427" i="3"/>
  <c r="A117" i="3"/>
  <c r="A245" i="3"/>
  <c r="A378" i="3"/>
  <c r="A294" i="3"/>
  <c r="A166" i="3"/>
  <c r="A33" i="3"/>
  <c r="A331" i="3"/>
  <c r="A203" i="3"/>
  <c r="A75" i="3"/>
  <c r="A397" i="3"/>
  <c r="A272" i="3"/>
  <c r="A51" i="3"/>
  <c r="A371" i="3"/>
  <c r="A142" i="3"/>
  <c r="A307" i="3"/>
  <c r="A22" i="3"/>
  <c r="A80" i="3"/>
  <c r="A254" i="3"/>
  <c r="A94" i="3"/>
  <c r="A88" i="3"/>
  <c r="A288" i="3"/>
  <c r="A413" i="3"/>
  <c r="A123" i="3"/>
  <c r="A251" i="3"/>
  <c r="A376" i="3"/>
  <c r="A86" i="3"/>
  <c r="A214" i="3"/>
  <c r="A342" i="3"/>
  <c r="A286" i="3"/>
  <c r="A333" i="3"/>
  <c r="A280" i="3"/>
  <c r="A115" i="3"/>
  <c r="A339" i="3"/>
  <c r="A206" i="3"/>
  <c r="A141" i="3"/>
  <c r="A112" i="3"/>
  <c r="A296" i="3"/>
  <c r="A421" i="3"/>
  <c r="A99" i="3"/>
  <c r="A227" i="3"/>
  <c r="A355" i="3"/>
  <c r="A62" i="3"/>
  <c r="A318" i="3"/>
  <c r="A312" i="3"/>
  <c r="A9" i="3"/>
  <c r="A301" i="3"/>
  <c r="A336" i="3"/>
  <c r="A139" i="3"/>
  <c r="A392" i="3"/>
  <c r="A230" i="3"/>
  <c r="A309" i="3"/>
  <c r="A56" i="3"/>
  <c r="A250" i="3"/>
  <c r="A420" i="3"/>
  <c r="A159" i="3"/>
  <c r="A324" i="3"/>
  <c r="A68" i="3"/>
  <c r="A257" i="3"/>
  <c r="A4" i="3"/>
  <c r="A53" i="3"/>
  <c r="A377" i="3"/>
  <c r="A313" i="3"/>
  <c r="G16" i="1"/>
  <c r="J16" i="1"/>
  <c r="L16" i="1"/>
  <c r="E16" i="1"/>
  <c r="K16" i="1"/>
  <c r="N16" i="1"/>
  <c r="H16" i="1"/>
  <c r="I16" i="1"/>
  <c r="F16" i="1"/>
  <c r="A237" i="3"/>
  <c r="A152" i="3"/>
  <c r="A320" i="3"/>
  <c r="A30" i="3"/>
  <c r="A155" i="3"/>
  <c r="A283" i="3"/>
  <c r="A408" i="3"/>
  <c r="A118" i="3"/>
  <c r="A246" i="3"/>
  <c r="A379" i="3"/>
  <c r="A350" i="3"/>
  <c r="A11" i="3"/>
  <c r="A344" i="3"/>
  <c r="A179" i="3"/>
  <c r="A400" i="3"/>
  <c r="A270" i="3"/>
  <c r="A269" i="3"/>
  <c r="A176" i="3"/>
  <c r="A328" i="3"/>
  <c r="A6" i="3"/>
  <c r="A131" i="3"/>
  <c r="A259" i="3"/>
  <c r="A384" i="3"/>
  <c r="A126" i="3"/>
  <c r="A387" i="3"/>
  <c r="A83" i="3"/>
  <c r="A174" i="3"/>
  <c r="A120" i="3"/>
  <c r="A235" i="3"/>
  <c r="A70" i="3"/>
  <c r="A326" i="3"/>
  <c r="A213" i="3"/>
  <c r="A407" i="3"/>
  <c r="A154" i="3"/>
  <c r="A319" i="3"/>
  <c r="A63" i="3"/>
  <c r="A228" i="3"/>
  <c r="A414" i="3"/>
  <c r="A161" i="3"/>
  <c r="A428" i="3"/>
  <c r="A343" i="3"/>
  <c r="A252" i="3"/>
  <c r="A185" i="3"/>
  <c r="A370" i="3"/>
  <c r="A216" i="3"/>
  <c r="A352" i="3"/>
  <c r="A59" i="3"/>
  <c r="A187" i="3"/>
  <c r="A315" i="3"/>
  <c r="A17" i="3"/>
  <c r="A150" i="3"/>
  <c r="A278" i="3"/>
  <c r="A411" i="3"/>
  <c r="A419" i="3"/>
  <c r="A144" i="3"/>
  <c r="A405" i="3"/>
  <c r="A211" i="3"/>
  <c r="A41" i="3"/>
  <c r="A334" i="3"/>
  <c r="A402" i="3"/>
  <c r="A232" i="3"/>
  <c r="A360" i="3"/>
  <c r="A38" i="3"/>
  <c r="A163" i="3"/>
  <c r="A291" i="3"/>
  <c r="A416" i="3"/>
  <c r="A158" i="3"/>
  <c r="A147" i="3"/>
  <c r="A238" i="3"/>
  <c r="A184" i="3"/>
  <c r="A14" i="3"/>
  <c r="A267" i="3"/>
  <c r="A102" i="3"/>
  <c r="A358" i="3"/>
  <c r="A181" i="3"/>
  <c r="A375" i="3"/>
  <c r="A122" i="3"/>
  <c r="A287" i="3"/>
  <c r="A26" i="3"/>
  <c r="A196" i="3"/>
  <c r="A382" i="3"/>
  <c r="A129" i="3"/>
  <c r="A109" i="3"/>
  <c r="A306" i="3"/>
  <c r="A215" i="3"/>
  <c r="A124" i="3"/>
  <c r="A57" i="3"/>
  <c r="K14" i="1"/>
  <c r="E14" i="1"/>
  <c r="G14" i="1"/>
  <c r="L14" i="1"/>
  <c r="N14" i="1"/>
  <c r="F14" i="1"/>
  <c r="J14" i="1"/>
  <c r="I14" i="1"/>
  <c r="A19" i="3"/>
  <c r="A256" i="3"/>
  <c r="A381" i="3"/>
  <c r="A91" i="3"/>
  <c r="A219" i="3"/>
  <c r="A347" i="3"/>
  <c r="A49" i="3"/>
  <c r="A182" i="3"/>
  <c r="A310" i="3"/>
  <c r="A222" i="3"/>
  <c r="A205" i="3"/>
  <c r="A248" i="3"/>
  <c r="A54" i="3"/>
  <c r="A275" i="3"/>
  <c r="A110" i="3"/>
  <c r="A403" i="3"/>
  <c r="A43" i="3"/>
  <c r="A264" i="3"/>
  <c r="A389" i="3"/>
  <c r="A67" i="3"/>
  <c r="A195" i="3"/>
  <c r="A323" i="3"/>
  <c r="A25" i="3"/>
  <c r="A190" i="3"/>
  <c r="A208" i="3"/>
  <c r="A368" i="3"/>
  <c r="A173" i="3"/>
  <c r="A304" i="3"/>
  <c r="A107" i="3"/>
  <c r="A363" i="3"/>
  <c r="A198" i="3"/>
  <c r="A341" i="3"/>
  <c r="A85" i="3"/>
  <c r="A282" i="3"/>
  <c r="A29" i="3"/>
  <c r="A191" i="3"/>
  <c r="A356" i="3"/>
  <c r="A100" i="3"/>
  <c r="A289" i="3"/>
  <c r="A36" i="3"/>
  <c r="A77" i="3"/>
  <c r="A178" i="3"/>
  <c r="A87" i="3"/>
  <c r="A136" i="3"/>
  <c r="U18" i="1"/>
  <c r="O7" i="1" l="1"/>
  <c r="N7" i="1"/>
  <c r="M7" i="1"/>
  <c r="L18" i="1"/>
  <c r="K18" i="1"/>
  <c r="J18" i="1"/>
  <c r="L7" i="1"/>
  <c r="I7" i="1"/>
  <c r="K7" i="1"/>
  <c r="H7" i="1"/>
  <c r="G7" i="1"/>
  <c r="E7" i="1"/>
  <c r="J7" i="1"/>
  <c r="F7" i="1"/>
  <c r="N18" i="1"/>
  <c r="G18" i="1"/>
  <c r="I18" i="1"/>
  <c r="H18" i="1"/>
  <c r="F18" i="1"/>
  <c r="E18" i="1"/>
</calcChain>
</file>

<file path=xl/sharedStrings.xml><?xml version="1.0" encoding="utf-8"?>
<sst xmlns="http://schemas.openxmlformats.org/spreadsheetml/2006/main" count="2372" uniqueCount="936">
  <si>
    <t>Hafta Sonu</t>
  </si>
  <si>
    <t>Hafta</t>
  </si>
  <si>
    <t>1. Film</t>
  </si>
  <si>
    <t>İlk 10</t>
  </si>
  <si>
    <t>Değişim</t>
  </si>
  <si>
    <t>Toplam</t>
  </si>
  <si>
    <t>  28 Ara.-03 Oca.</t>
  </si>
  <si>
    <t>Hobbit: Beklenmedik Yolculuk</t>
  </si>
  <si>
    <t>-</t>
  </si>
  <si>
    <t>  21-27 Ara.</t>
  </si>
  <si>
    <t>  14-20 Ara.</t>
  </si>
  <si>
    <t>  07-13 Ara.</t>
  </si>
  <si>
    <t>Çakallarla Dans 2: Hastasıyı...</t>
  </si>
  <si>
    <t>  30 Kas.-06 Ara.</t>
  </si>
  <si>
    <t>Evim Sensin</t>
  </si>
  <si>
    <t>  23-29 Kas.</t>
  </si>
  <si>
    <t>Alacakaranlık Efsanesi: Şafa...</t>
  </si>
  <si>
    <t>  16-22 Kas.</t>
  </si>
  <si>
    <t>  09-15 Kas.</t>
  </si>
  <si>
    <t>  02-08 Kas.</t>
  </si>
  <si>
    <t>  26 Eki.-01 Kas.</t>
  </si>
  <si>
    <t>Çanakkale 1915</t>
  </si>
  <si>
    <t>  19-25 Eki.</t>
  </si>
  <si>
    <t>  12-18 Eki.</t>
  </si>
  <si>
    <t>Uzun Hikaye</t>
  </si>
  <si>
    <t>  05-11 Eki.</t>
  </si>
  <si>
    <t>Çanakkale Çocukları</t>
  </si>
  <si>
    <t>  28 Eyl.-04 Eki.</t>
  </si>
  <si>
    <t>  21-27 Eyl.</t>
  </si>
  <si>
    <t>Resident Evil 5: İntikam</t>
  </si>
  <si>
    <t>  14-20 Eyl.</t>
  </si>
  <si>
    <t>  07-13 Eyl.</t>
  </si>
  <si>
    <t>Cesur</t>
  </si>
  <si>
    <t>  31 Ağu.-06 Eyl.</t>
  </si>
  <si>
    <t>Cehennem Melekleri 2</t>
  </si>
  <si>
    <t>  24-30 Ağu.</t>
  </si>
  <si>
    <t>  17-23 Ağu.</t>
  </si>
  <si>
    <t>  10-16 Ağu.</t>
  </si>
  <si>
    <t>Gerçeğe Çağrı</t>
  </si>
  <si>
    <t>  03-09 Ağu.</t>
  </si>
  <si>
    <t>Kara Şövalye Yükseliyor</t>
  </si>
  <si>
    <t>  27 Tem.-02 Ağu.</t>
  </si>
  <si>
    <t>  20-26 Tem.</t>
  </si>
  <si>
    <t>Buz Devri 4: Kıtalar Ayrılıyor</t>
  </si>
  <si>
    <t>  13-19 Tem.</t>
  </si>
  <si>
    <t>  06-12 Tem.</t>
  </si>
  <si>
    <t>  29 Haz.-05 Tem.</t>
  </si>
  <si>
    <t>  22-28 Haz.</t>
  </si>
  <si>
    <t>Madagaskar 3: Avrupa'nın En ...</t>
  </si>
  <si>
    <t>  15-21 Haz.</t>
  </si>
  <si>
    <t>  08-14 Haz.</t>
  </si>
  <si>
    <t>  01-07 Haz.</t>
  </si>
  <si>
    <t>Pamuk Prenses ve Avcı</t>
  </si>
  <si>
    <t>  25-31 May.</t>
  </si>
  <si>
    <t>Siyah Giyen Adamlar 3</t>
  </si>
  <si>
    <t>  18-24 May.</t>
  </si>
  <si>
    <t>Yenilmezler</t>
  </si>
  <si>
    <t>  11-17 May.</t>
  </si>
  <si>
    <t>  04-10 May.</t>
  </si>
  <si>
    <t>  27 Nis.-03 May.</t>
  </si>
  <si>
    <t>Battleship</t>
  </si>
  <si>
    <t>  20-26 Nis.</t>
  </si>
  <si>
    <t>  13-19 Nis.</t>
  </si>
  <si>
    <t>Titanların Öfkesi</t>
  </si>
  <si>
    <t>  06-12 Nis.</t>
  </si>
  <si>
    <t>  30 Mar.-05 Nis.</t>
  </si>
  <si>
    <t>  23-29 Mar.</t>
  </si>
  <si>
    <t>Açlık Oyunları</t>
  </si>
  <si>
    <t>  16-22 Mar.</t>
  </si>
  <si>
    <t>Fetih 1453</t>
  </si>
  <si>
    <t>  09-15 Mar.</t>
  </si>
  <si>
    <t>  02-08 Mar.</t>
  </si>
  <si>
    <t>  24 Şub.-01 Mar.</t>
  </si>
  <si>
    <t>  17-23 Şub.</t>
  </si>
  <si>
    <t>  10-16 Şub.</t>
  </si>
  <si>
    <t>Berlin Kaplanı</t>
  </si>
  <si>
    <t>  03-09 Şub.</t>
  </si>
  <si>
    <t>  27 Oca.-02 Şub.</t>
  </si>
  <si>
    <t>  20-26 Oca.</t>
  </si>
  <si>
    <t>Çizmeli Kedi</t>
  </si>
  <si>
    <t>  13-19 Oca.</t>
  </si>
  <si>
    <t>  06-12 Oca.</t>
  </si>
  <si>
    <t>Sümela'nın Şifresi Temel</t>
  </si>
  <si>
    <t>  30 Ara.-05 Oca.</t>
  </si>
  <si>
    <t>YIL</t>
  </si>
  <si>
    <t>  27 Ara.-02 Oca.</t>
  </si>
  <si>
    <t>Düğün Dernek</t>
  </si>
  <si>
    <t>  20-26 Ara.</t>
  </si>
  <si>
    <t>  13-19 Ara.</t>
  </si>
  <si>
    <t>  06-12 Ara.</t>
  </si>
  <si>
    <t>  29 Kas.-05 Ara.</t>
  </si>
  <si>
    <t>Açlık Oyunları 2: Ateşi Yaka...</t>
  </si>
  <si>
    <t>  22-28 Kas.</t>
  </si>
  <si>
    <t>  15-21 Kas.</t>
  </si>
  <si>
    <t>Su ve Ateş</t>
  </si>
  <si>
    <t>  08-14 Kas.</t>
  </si>
  <si>
    <t>Hükümet Kadın 2</t>
  </si>
  <si>
    <t>  01-07 Kas.</t>
  </si>
  <si>
    <t>Benim Dünyam</t>
  </si>
  <si>
    <t>  25-31 Eki.</t>
  </si>
  <si>
    <t>  18-24 Eki.</t>
  </si>
  <si>
    <t>Çılgın Hırsız 2</t>
  </si>
  <si>
    <t>  11-17 Eki.</t>
  </si>
  <si>
    <t>  04-10 Eki.</t>
  </si>
  <si>
    <t>  27 Eyl.-03 Eki.</t>
  </si>
  <si>
    <t>Büyük Kumar</t>
  </si>
  <si>
    <t>  20-26 Eyl.</t>
  </si>
  <si>
    <t>Şeytan-ı Racim</t>
  </si>
  <si>
    <t>  13-19 Eyl.</t>
  </si>
  <si>
    <t>  06-12 Eyl.</t>
  </si>
  <si>
    <t>Uçaklar</t>
  </si>
  <si>
    <t>  30 Ağu.-05 Eyl.</t>
  </si>
  <si>
    <t>  23-29 Ağu.</t>
  </si>
  <si>
    <t>  16-22 Ağu.</t>
  </si>
  <si>
    <t>Şirinler 2</t>
  </si>
  <si>
    <t>  09-15 Ağu.</t>
  </si>
  <si>
    <t>  02-08 Ağu.</t>
  </si>
  <si>
    <t>  26 Tem.-01 Ağu.</t>
  </si>
  <si>
    <t>Wolverine</t>
  </si>
  <si>
    <t>  19-25 Tem.</t>
  </si>
  <si>
    <t>Pasifik Savaşı</t>
  </si>
  <si>
    <t>  12-18 Tem.</t>
  </si>
  <si>
    <t>Dünya Savaşı Z</t>
  </si>
  <si>
    <t>  05-11 Tem.</t>
  </si>
  <si>
    <t>Maskeli Süvari</t>
  </si>
  <si>
    <t>  28 Haz.-04 Tem.</t>
  </si>
  <si>
    <t>  21-27 Haz.</t>
  </si>
  <si>
    <t>  14-20 Haz.</t>
  </si>
  <si>
    <t>Man of Steel</t>
  </si>
  <si>
    <t>  07-13 Haz.</t>
  </si>
  <si>
    <t>Hızlı ve Öfkeli 6</t>
  </si>
  <si>
    <t>  31 May.-06 Haz.</t>
  </si>
  <si>
    <t>  24-30 May.</t>
  </si>
  <si>
    <t>  17-23 May.</t>
  </si>
  <si>
    <t>Iron Man 3</t>
  </si>
  <si>
    <t>  10-16 May.</t>
  </si>
  <si>
    <t>  03-09 May.</t>
  </si>
  <si>
    <t>  26 Nis.-02 May.</t>
  </si>
  <si>
    <t>Selam</t>
  </si>
  <si>
    <t>  19-25 Nis.</t>
  </si>
  <si>
    <t>  12-18 Nis.</t>
  </si>
  <si>
    <t>  05-11 Nis.</t>
  </si>
  <si>
    <t>  29 Mar.-04 Nis.</t>
  </si>
  <si>
    <t>  22-28 Mar.</t>
  </si>
  <si>
    <t>Çanakkale: Yolun Sonu</t>
  </si>
  <si>
    <t>  15-21 Mar.</t>
  </si>
  <si>
    <t>  08-14 Mar.</t>
  </si>
  <si>
    <t>Kelebeğin Rüyası</t>
  </si>
  <si>
    <t>  01-07 Mar.</t>
  </si>
  <si>
    <t>  22-28 Şub.</t>
  </si>
  <si>
    <t>  15-21 Şub.</t>
  </si>
  <si>
    <t>Romantik Komedi 2: Bekarlığa...</t>
  </si>
  <si>
    <t>  08-14 Şub.</t>
  </si>
  <si>
    <t>Hükümet Kadın</t>
  </si>
  <si>
    <t>  01-07 Şub.</t>
  </si>
  <si>
    <t>  25-31 Oca.</t>
  </si>
  <si>
    <t>Celal ile Ceren</t>
  </si>
  <si>
    <t>  18-24 Oca.</t>
  </si>
  <si>
    <t>  11-17 Oca.</t>
  </si>
  <si>
    <t>CM101MMXI Fundamentals</t>
  </si>
  <si>
    <t>  04-10 Oca.</t>
  </si>
  <si>
    <t>  26 Ara.-01 Oca.</t>
  </si>
  <si>
    <t>Son Umut</t>
  </si>
  <si>
    <t>  19-25 Ara.</t>
  </si>
  <si>
    <t>Hobbit: Beş Ordunun Savaşı</t>
  </si>
  <si>
    <t>  12-18 Ara.</t>
  </si>
  <si>
    <t>Çakallarla Dans 3: Sıfır Sık...</t>
  </si>
  <si>
    <t>  05-11 Ara.</t>
  </si>
  <si>
    <t>  28 Kas.-04 Ara.</t>
  </si>
  <si>
    <t>Hadi İnşallah</t>
  </si>
  <si>
    <t>  21-27 Kas.</t>
  </si>
  <si>
    <t>Deliha</t>
  </si>
  <si>
    <t>  14-20 Kas.</t>
  </si>
  <si>
    <t>  07-13 Kas.</t>
  </si>
  <si>
    <t>Unutursam Fısılda</t>
  </si>
  <si>
    <t>  31 Eki.-06 Kas.</t>
  </si>
  <si>
    <t>  24-30 Eki.</t>
  </si>
  <si>
    <t>İncir Reçeli 2</t>
  </si>
  <si>
    <t>  17-23 Eki.</t>
  </si>
  <si>
    <t>  10-16 Eki.</t>
  </si>
  <si>
    <t>Pek Yakında</t>
  </si>
  <si>
    <t>  03-09 Eki.</t>
  </si>
  <si>
    <t>  26 Eyl.-02 Eki.</t>
  </si>
  <si>
    <t>Labirent: Ölümcül Kaçış</t>
  </si>
  <si>
    <t>  19-25 Eyl.</t>
  </si>
  <si>
    <t>Dabbe: Zehr-i Cin</t>
  </si>
  <si>
    <t>  12-18 Eyl.</t>
  </si>
  <si>
    <t>  05-11 Eyl.</t>
  </si>
  <si>
    <t>Ninja Kaplumbağalar</t>
  </si>
  <si>
    <t>  29 Ağu.-04 Eyl.</t>
  </si>
  <si>
    <t>Uçaklar 2: Söndür ve Kurtar</t>
  </si>
  <si>
    <t>  22-28 Ağu.</t>
  </si>
  <si>
    <t>Cehennem Melekleri 3</t>
  </si>
  <si>
    <t>  15-21 Ağu.</t>
  </si>
  <si>
    <t>  08-14 Ağu.</t>
  </si>
  <si>
    <t>Lucy</t>
  </si>
  <si>
    <t>  01-07 Ağu.</t>
  </si>
  <si>
    <t>Galaksinin Koruyucuları</t>
  </si>
  <si>
    <t>  25-31 Tem.</t>
  </si>
  <si>
    <t>Herkül: Özgürlük Savaşçısı</t>
  </si>
  <si>
    <t>  18-24 Tem.</t>
  </si>
  <si>
    <t>Maymunlar Cehennemi: Şafak V...</t>
  </si>
  <si>
    <t>  11-17 Tem.</t>
  </si>
  <si>
    <t>  04-10 Tem.</t>
  </si>
  <si>
    <t>Transformers: Kayıp Çağ</t>
  </si>
  <si>
    <t>  27 Haz.-03 Tem.</t>
  </si>
  <si>
    <t>  20-26 Haz.</t>
  </si>
  <si>
    <t>Ejderhanı Nasıl Eğitirsin 2</t>
  </si>
  <si>
    <t>  13-19 Haz.</t>
  </si>
  <si>
    <t>Yarının Sınırında</t>
  </si>
  <si>
    <t>  06-12 Haz.</t>
  </si>
  <si>
    <t>  30 May.-05 Haz.</t>
  </si>
  <si>
    <t>X-Men: Geçmiş Günler Gelecek</t>
  </si>
  <si>
    <t>  23-29 May.</t>
  </si>
  <si>
    <t>  16-22 May.</t>
  </si>
  <si>
    <t>Godzilla</t>
  </si>
  <si>
    <t>  09-15 May.</t>
  </si>
  <si>
    <t>İnanılmaz Örümcek-Adam 2</t>
  </si>
  <si>
    <t>  02-08 May.</t>
  </si>
  <si>
    <t>  25 Nis.-01 May.</t>
  </si>
  <si>
    <t>  18-24 Nis.</t>
  </si>
  <si>
    <t>Nuh: Büyük Tufan</t>
  </si>
  <si>
    <t>  11-17 Nis.</t>
  </si>
  <si>
    <t>  04-10 Nis.</t>
  </si>
  <si>
    <t>  28 Mar.-03 Nis.</t>
  </si>
  <si>
    <t>Recep İvedik 4</t>
  </si>
  <si>
    <t>  21-27 Mar.</t>
  </si>
  <si>
    <t>  14-20 Mar.</t>
  </si>
  <si>
    <t>  07-13 Mar.</t>
  </si>
  <si>
    <t>  28 Şub.-06 Mar.</t>
  </si>
  <si>
    <t>  21-27 Şub.</t>
  </si>
  <si>
    <t>  14-20 Şub.</t>
  </si>
  <si>
    <t>Eyyvah Eyvah 3</t>
  </si>
  <si>
    <t>  07-13 Şub.</t>
  </si>
  <si>
    <t>  31 Oca.-06 Şub.</t>
  </si>
  <si>
    <t>  24-30 Oca.</t>
  </si>
  <si>
    <t>  17-23 Oca.</t>
  </si>
  <si>
    <t>  10-16 Oca.</t>
  </si>
  <si>
    <t>  03-09 Oca.</t>
  </si>
  <si>
    <t>  25-31 Ara.</t>
  </si>
  <si>
    <t>Düğün Dernek 2: Sünnet</t>
  </si>
  <si>
    <t>  18-24 Ara.</t>
  </si>
  <si>
    <t>  11-17 Ara.</t>
  </si>
  <si>
    <t>  04-10 Ara.</t>
  </si>
  <si>
    <t>  27 Kas.-03 Ara.</t>
  </si>
  <si>
    <t>Ali Baba ve 7 Cüceler</t>
  </si>
  <si>
    <t>  20-26 Kas.</t>
  </si>
  <si>
    <t>  13-19 Kas.</t>
  </si>
  <si>
    <t>  06-12 Kas.</t>
  </si>
  <si>
    <t>Spectre</t>
  </si>
  <si>
    <t>  30 Eki.-05 Kas.</t>
  </si>
  <si>
    <t>Otel Transilvanya 2</t>
  </si>
  <si>
    <t>  23-29 Eki.</t>
  </si>
  <si>
    <t>Son Cadı Avcısı</t>
  </si>
  <si>
    <t>  16-22 Eki.</t>
  </si>
  <si>
    <t>Geniş Aile: Yapıştır</t>
  </si>
  <si>
    <t>  09-15 Eki.</t>
  </si>
  <si>
    <t>  02-08 Eki.</t>
  </si>
  <si>
    <t>Marslı</t>
  </si>
  <si>
    <t>  25 Eyl.-01 Eki.</t>
  </si>
  <si>
    <t>Kara Bela</t>
  </si>
  <si>
    <t>  18-24 Eyl.</t>
  </si>
  <si>
    <t>Labirent: Alev Deneyleri</t>
  </si>
  <si>
    <t>  11-17 Eyl.</t>
  </si>
  <si>
    <t>Minyonlar</t>
  </si>
  <si>
    <t>  04-10 Eyl.</t>
  </si>
  <si>
    <t>  28 Ağu.-03 Eyl.</t>
  </si>
  <si>
    <t>Kod Adı: U.N.C.L.E.</t>
  </si>
  <si>
    <t>  21-27 Ağu.</t>
  </si>
  <si>
    <t>Hitman: Ajan 47</t>
  </si>
  <si>
    <t>  14-20 Ağu.</t>
  </si>
  <si>
    <t>Mission: Impossible - Rogue ...</t>
  </si>
  <si>
    <t>  07-13 Ağu.</t>
  </si>
  <si>
    <t>  31 Tem.-06 Ağu.</t>
  </si>
  <si>
    <t>  24-30 Tem.</t>
  </si>
  <si>
    <t>Ant-Man</t>
  </si>
  <si>
    <t>  17-23 Tem.</t>
  </si>
  <si>
    <t>  10-16 Tem.</t>
  </si>
  <si>
    <t>Siccin 2</t>
  </si>
  <si>
    <t>  03-09 Tem.</t>
  </si>
  <si>
    <t>Terminatör: Genisys</t>
  </si>
  <si>
    <t>  26 Haz.-02 Tem.</t>
  </si>
  <si>
    <t>  19-25 Haz.</t>
  </si>
  <si>
    <t>Jurassic World</t>
  </si>
  <si>
    <t>  12-18 Haz.</t>
  </si>
  <si>
    <t>  05-11 Haz.</t>
  </si>
  <si>
    <t>San Andreas Fayı</t>
  </si>
  <si>
    <t>  29 May.-04 Haz.</t>
  </si>
  <si>
    <t>  22-28 May.</t>
  </si>
  <si>
    <t>Niyazi Gül Dörtnala</t>
  </si>
  <si>
    <t>  15-21 May.</t>
  </si>
  <si>
    <t>  08-14 May.</t>
  </si>
  <si>
    <t>  01-07 May.</t>
  </si>
  <si>
    <t>Yenilmezler: Ultron Çağı</t>
  </si>
  <si>
    <t>  24-30 Nis.</t>
  </si>
  <si>
    <t>Hızlı ve Öfkeli 7</t>
  </si>
  <si>
    <t>  17-23 Nis.</t>
  </si>
  <si>
    <t>  10-16 Nis.</t>
  </si>
  <si>
    <t>  03-09 Nis.</t>
  </si>
  <si>
    <t>  27 Mar.-02 Nis.</t>
  </si>
  <si>
    <t>Kocan Kadar Konuş</t>
  </si>
  <si>
    <t>  20-26 Mar.</t>
  </si>
  <si>
    <t>  13-19 Mar.</t>
  </si>
  <si>
    <t>Selam: Bahara Yolculuk</t>
  </si>
  <si>
    <t>  06-12 Mar.</t>
  </si>
  <si>
    <t>Çarşı Pazar</t>
  </si>
  <si>
    <t>  27 Şub.-05 Mar.</t>
  </si>
  <si>
    <t>  20-26 Şub.</t>
  </si>
  <si>
    <t>Ali Kundilli</t>
  </si>
  <si>
    <t>  13-19 Şub.</t>
  </si>
  <si>
    <t>Grinin Elli Tonu</t>
  </si>
  <si>
    <t>  06-12 Şub.</t>
  </si>
  <si>
    <t>Sevimli Tehlikeli</t>
  </si>
  <si>
    <t>  30 Oca.-05 Şub.</t>
  </si>
  <si>
    <t>Yapışık Kardeşler</t>
  </si>
  <si>
    <t>  23-29 Oca.</t>
  </si>
  <si>
    <t>Aşk Sana Benzer</t>
  </si>
  <si>
    <t>  16-22 Oca.</t>
  </si>
  <si>
    <t>Mucize</t>
  </si>
  <si>
    <t>  09-15 Oca.</t>
  </si>
  <si>
    <t>  02-08 Oca.</t>
  </si>
  <si>
    <t>  23-29 Ara.</t>
  </si>
  <si>
    <t>Assassin's Creed</t>
  </si>
  <si>
    <t>  16-22 Ara.</t>
  </si>
  <si>
    <t>Görümce</t>
  </si>
  <si>
    <t>  09-15 Ara.</t>
  </si>
  <si>
    <t>  02-08 Ara.</t>
  </si>
  <si>
    <t>  25 Kas.-01 Ara.</t>
  </si>
  <si>
    <t>Çakallarla Dans 4</t>
  </si>
  <si>
    <t>  18-24 Kas.</t>
  </si>
  <si>
    <t>Dağ 2</t>
  </si>
  <si>
    <t>  11-17 Kas.</t>
  </si>
  <si>
    <t>  04-10 Kas.</t>
  </si>
  <si>
    <t>  28 Eki.-03 Kas.</t>
  </si>
  <si>
    <t>İkimizin Yerine</t>
  </si>
  <si>
    <t>  21-27 Eki.</t>
  </si>
  <si>
    <t>  14-20 Eki.</t>
  </si>
  <si>
    <t>Cehennem</t>
  </si>
  <si>
    <t>  07-13 Eki.</t>
  </si>
  <si>
    <t>Bir Baba Hindu</t>
  </si>
  <si>
    <t>  30 Eyl.-06 Eki.</t>
  </si>
  <si>
    <t>  23-29 Eyl.</t>
  </si>
  <si>
    <t>Suikast</t>
  </si>
  <si>
    <t>  16-22 Eyl.</t>
  </si>
  <si>
    <t>  09-15 Eyl.</t>
  </si>
  <si>
    <t>  02-08 Eyl.</t>
  </si>
  <si>
    <t>Kayıp Balık Dori</t>
  </si>
  <si>
    <t>  26 Ağu.-01 Eyl.</t>
  </si>
  <si>
    <t>  19-25 Ağu.</t>
  </si>
  <si>
    <t>Suicide Squad: Gerçek Kötüler</t>
  </si>
  <si>
    <t>  12-18 Ağu.</t>
  </si>
  <si>
    <t>  05-11 Ağu.</t>
  </si>
  <si>
    <t>Buz Devri 5: Büyük Çarpışma</t>
  </si>
  <si>
    <t>  29 Tem.-04 Ağu.</t>
  </si>
  <si>
    <t>  22-28 Tem.</t>
  </si>
  <si>
    <t>  15-21 Tem.</t>
  </si>
  <si>
    <t>  08-14 Tem.</t>
  </si>
  <si>
    <t>Tarzan Efsanesi</t>
  </si>
  <si>
    <t>  01-07 Tem.</t>
  </si>
  <si>
    <t>Üç Harfliler 3: Karabüyü</t>
  </si>
  <si>
    <t>  24-30 Haz.</t>
  </si>
  <si>
    <t>Ninja Kaplumbağalar: Gölgele...</t>
  </si>
  <si>
    <t>  17-23 Haz.</t>
  </si>
  <si>
    <t>Sihirbazlar Çetesi 2</t>
  </si>
  <si>
    <t>  10-16 Haz.</t>
  </si>
  <si>
    <t>  03-09 Haz.</t>
  </si>
  <si>
    <t>Warcraft</t>
  </si>
  <si>
    <t>  27 May.-02 Haz.</t>
  </si>
  <si>
    <t>X-Men: Apocalypse</t>
  </si>
  <si>
    <t>  20-26 May.</t>
  </si>
  <si>
    <t>  13-19 May.</t>
  </si>
  <si>
    <t>Kaptan Amerika: Kahramanları...</t>
  </si>
  <si>
    <t>  06-12 May.</t>
  </si>
  <si>
    <t>  29 Nis.-05 May.</t>
  </si>
  <si>
    <t>Küçük Esnaf</t>
  </si>
  <si>
    <t>  22-28 Nis.</t>
  </si>
  <si>
    <t>  15-21 Nis.</t>
  </si>
  <si>
    <t>  08-14 Nis.</t>
  </si>
  <si>
    <t>  01-07 Nis.</t>
  </si>
  <si>
    <t>Batman v Superman: Adaletin ...</t>
  </si>
  <si>
    <t>  25-31 Mar.</t>
  </si>
  <si>
    <t>  18-24 Mar.</t>
  </si>
  <si>
    <t>Kolpaçino 3.Devre</t>
  </si>
  <si>
    <t>  11-17 Mar.</t>
  </si>
  <si>
    <t>  04-10 Mar.</t>
  </si>
  <si>
    <t>Osman Pazarlama</t>
  </si>
  <si>
    <t>  26 Şub.-03 Mar.</t>
  </si>
  <si>
    <t>  19-25 Şub.</t>
  </si>
  <si>
    <t>  12-18 Şub.</t>
  </si>
  <si>
    <t>Deadpool</t>
  </si>
  <si>
    <t>  05-11 Şub.</t>
  </si>
  <si>
    <t>Dedemin Fişi</t>
  </si>
  <si>
    <t>  29 Oca.-04 Şub.</t>
  </si>
  <si>
    <t>  22-28 Oca.</t>
  </si>
  <si>
    <t>  15-21 Oca.</t>
  </si>
  <si>
    <t>Kardeşim Benim</t>
  </si>
  <si>
    <t>  08-14 Oca.</t>
  </si>
  <si>
    <t>Kocan Kadar Konuş: Diriliş</t>
  </si>
  <si>
    <t>  01-07 Oca.</t>
  </si>
  <si>
    <t>  11-17 Ağu.</t>
  </si>
  <si>
    <t>Cumali Ceber: Allah Seni Alsın</t>
  </si>
  <si>
    <t>  04-10 Ağu.</t>
  </si>
  <si>
    <t>  28 Tem.-03 Ağu.</t>
  </si>
  <si>
    <t>Maymunlar Cehennemi: Savaş</t>
  </si>
  <si>
    <t>  21-27 Tem.</t>
  </si>
  <si>
    <t>  14-20 Tem.</t>
  </si>
  <si>
    <t>  07-13 Tem.</t>
  </si>
  <si>
    <t>Örümcek-Adam: Eve Dönüş</t>
  </si>
  <si>
    <t>  30 Haz.-06 Tem.</t>
  </si>
  <si>
    <t>Transformers 5: Son Şövalye</t>
  </si>
  <si>
    <t>  23-29 Haz.</t>
  </si>
  <si>
    <t>  16-22 Haz.</t>
  </si>
  <si>
    <t>Arabalar 3</t>
  </si>
  <si>
    <t>  09-15 Haz.</t>
  </si>
  <si>
    <t>Mumya</t>
  </si>
  <si>
    <t>  02-08 Haz.</t>
  </si>
  <si>
    <t>Karayip Korsanları: Salazar'...</t>
  </si>
  <si>
    <t>  26 May.-01 Haz.</t>
  </si>
  <si>
    <t>  19-25 May.</t>
  </si>
  <si>
    <t>4N1K</t>
  </si>
  <si>
    <t>  12-18 May.</t>
  </si>
  <si>
    <t>  05-11 May.</t>
  </si>
  <si>
    <t>Hızlı ve Öfkeli 8</t>
  </si>
  <si>
    <t>  28 Nis.-04 May.</t>
  </si>
  <si>
    <t>  21-27 Nis.</t>
  </si>
  <si>
    <t>  14-20 Nis.</t>
  </si>
  <si>
    <t>  07-13 Nis.</t>
  </si>
  <si>
    <t>Şirinler: Kayıp Köy</t>
  </si>
  <si>
    <t>  31 Mar.-06 Nis.</t>
  </si>
  <si>
    <t>Patron Bebek</t>
  </si>
  <si>
    <t>  24-30 Mar.</t>
  </si>
  <si>
    <t>Sonsuz Aşk</t>
  </si>
  <si>
    <t>  17-23 Mar.</t>
  </si>
  <si>
    <t>Recep İvedik 5</t>
  </si>
  <si>
    <t>  10-16 Mar.</t>
  </si>
  <si>
    <t>  03-09 Mar.</t>
  </si>
  <si>
    <t>  24 Şub.-02 Mar.</t>
  </si>
  <si>
    <t>John Wick 2</t>
  </si>
  <si>
    <t>Olanlar Oldu</t>
  </si>
  <si>
    <t>Çalgı Çengi İkimiz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</si>
  <si>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</si>
  <si>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</si>
  <si>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</si>
  <si>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</si>
  <si>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</si>
  <si>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</si>
  <si>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</si>
  <si>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</si>
  <si>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</si>
  <si>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</si>
  <si>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</si>
  <si>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</si>
  <si>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No</t>
  </si>
  <si>
    <t>Başlangıç Tarihi</t>
  </si>
  <si>
    <t>Bitiş Tarihi</t>
  </si>
  <si>
    <t>Yıl</t>
  </si>
  <si>
    <t>Ay</t>
  </si>
  <si>
    <t>Bir</t>
  </si>
  <si>
    <t>Fark %</t>
  </si>
  <si>
    <t>Kaynak:Boxofficeturkiye.com</t>
  </si>
  <si>
    <t>TÜM TÜRKİYE İZLEYİCİ SAYILARI</t>
  </si>
  <si>
    <t>  25-31 Ağu.</t>
  </si>
  <si>
    <t>Çılgın Hırsız 3</t>
  </si>
  <si>
    <t>  18-24 Ağu.</t>
  </si>
  <si>
    <t>Annabelle: Kötülüğün Doğuşu</t>
  </si>
  <si>
    <t>  22-28 Eyl.</t>
  </si>
  <si>
    <t>Ay Lav Yu Tuu</t>
  </si>
  <si>
    <t>  15-21 Eyl.</t>
  </si>
  <si>
    <t>O</t>
  </si>
  <si>
    <t>  08-14 Eyl.</t>
  </si>
  <si>
    <t>  01-07 Eyl.</t>
  </si>
  <si>
    <t>Yıllık Toplam</t>
  </si>
  <si>
    <t>Aylık Top.</t>
  </si>
  <si>
    <t>Yıllık Top.</t>
  </si>
  <si>
    <t>  27 Eki.-02 Kas.</t>
  </si>
  <si>
    <t>Ayla</t>
  </si>
  <si>
    <t>  20-26 Eki.</t>
  </si>
  <si>
    <t>Cingöz Recai: Bir Efsanenin ...</t>
  </si>
  <si>
    <t>  13-19 Eki.</t>
  </si>
  <si>
    <t>  06-12 Eki.</t>
  </si>
  <si>
    <t>Kurtlar Vadisi Vatan</t>
  </si>
  <si>
    <t>  29 Eyl.-05 Eki.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</si>
  <si>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</si>
  <si>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</si>
  <si>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</si>
  <si>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</si>
  <si>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</si>
  <si>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</si>
  <si>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</si>
  <si>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</si>
  <si>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</si>
  <si>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</si>
  <si>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</si>
  <si>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</si>
  <si>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  24-30 Kas.</t>
  </si>
  <si>
    <t>  17-23 Kas.</t>
  </si>
  <si>
    <t>  10-16 Kas.</t>
  </si>
  <si>
    <t>  03-09 Kas.</t>
  </si>
  <si>
    <t>  22-28 Ara.</t>
  </si>
  <si>
    <t>Aile Arasında</t>
  </si>
  <si>
    <t>  15-21 Ara.</t>
  </si>
  <si>
    <t>  08-14 Ara.</t>
  </si>
  <si>
    <t>  01-07 Ara.</t>
  </si>
  <si>
    <t>  19-25 Oca.</t>
  </si>
  <si>
    <t>Enes Batur Hayal mi Gerçek mi?</t>
  </si>
  <si>
    <t>  12-18 Oca.</t>
  </si>
  <si>
    <t>Arif v 216</t>
  </si>
  <si>
    <t>  05-11 Oca.</t>
  </si>
  <si>
    <t>  29 Ara.-04 Oca.</t>
  </si>
  <si>
    <t>  26 Oca.-01 Şub.</t>
  </si>
  <si>
    <t>Labirent: Son İsyan</t>
  </si>
  <si>
    <t>  23 Şub.-01 Mar.</t>
  </si>
  <si>
    <t>Hadi Be Oğlum</t>
  </si>
  <si>
    <t>  16-22 Şub.</t>
  </si>
  <si>
    <t>  09-15 Şub.</t>
  </si>
  <si>
    <t>Kayhan</t>
  </si>
  <si>
    <t>  02-08 Şub.</t>
  </si>
  <si>
    <t>Cebimdeki Yabancı</t>
  </si>
  <si>
    <t>Ailecek Şaşkınız</t>
  </si>
  <si>
    <t>Avengers: Sonsuzluk Savaşı</t>
  </si>
  <si>
    <t>Maşa ile Koca Ayı 2: Sonsuz ...</t>
  </si>
  <si>
    <t>Rampage: Büyük Yıkım</t>
  </si>
  <si>
    <t>Deadpool 2</t>
  </si>
  <si>
    <t>Jurassic World: Yıkılmış Kra...</t>
  </si>
  <si>
    <t>Mission: Impossible - Yansım...</t>
  </si>
  <si>
    <t>Otel Transilvanya 3: Yaz Tat...</t>
  </si>
  <si>
    <t>Ant-Man ve Wasp</t>
  </si>
  <si>
    <t>İnanılmaz Aile 2</t>
  </si>
  <si>
    <t>Siccin 5</t>
  </si>
  <si>
    <t>Meg: Derinlerdeki Dehşet</t>
  </si>
  <si>
    <t>Göktaşı</t>
  </si>
  <si>
    <t>Dehşetin Yüzü</t>
  </si>
  <si>
    <t>Müslüm</t>
  </si>
  <si>
    <t>Yol Arkadaşım 2</t>
  </si>
  <si>
    <t>Venom: Zehirli Öfke</t>
  </si>
  <si>
    <t>Aquaman</t>
  </si>
  <si>
    <t>Bizim İçin Şampiyon</t>
  </si>
  <si>
    <t>Hedefim Sensin</t>
  </si>
  <si>
    <t>25-31 Oca.</t>
  </si>
  <si>
    <t>Can Dostlar</t>
  </si>
  <si>
    <t>  22-28 Şu.</t>
  </si>
  <si>
    <t>Organize İşler Sazan Sarmalı</t>
  </si>
  <si>
    <t>  15-21 Şu.</t>
  </si>
  <si>
    <t>  08-14 Şu.</t>
  </si>
  <si>
    <t>  01-07 Şu.</t>
  </si>
  <si>
    <t>Türk İşi Dondurma</t>
  </si>
  <si>
    <t>Captain Marvel</t>
  </si>
  <si>
    <t>Öldür Beni Sevgilim</t>
  </si>
  <si>
    <t> 26 Nis.-02 May.</t>
  </si>
  <si>
    <t>Avengers: Endgame</t>
  </si>
  <si>
    <t>Hababam Sınıfı Yeniden</t>
  </si>
  <si>
    <t>Shazam! 6 Güç</t>
  </si>
  <si>
    <t> 31 May.-06 Haz.</t>
  </si>
  <si>
    <t>Enes Batur Gerçek Kahraman</t>
  </si>
  <si>
    <t>John Wick 3: Parabellum</t>
  </si>
  <si>
    <t>Oyuncak Hikayesi 4</t>
  </si>
  <si>
    <t>X-Men: Dark Phoenix</t>
  </si>
  <si>
    <t>  26 Tem.-01 Ağ.</t>
  </si>
  <si>
    <t>Aslan Kral</t>
  </si>
  <si>
    <t>Örümcek-Adam: Evden Uzakta</t>
  </si>
  <si>
    <t>  02-08 Ağ.</t>
  </si>
  <si>
    <t>  09-15 Ağ.</t>
  </si>
  <si>
    <t>  16-22 Ağ.</t>
  </si>
  <si>
    <t>  23-29 Ağ.</t>
  </si>
  <si>
    <t>Hızlı ve Öfkeli: Hobbs ve Shaw</t>
  </si>
  <si>
    <t>Bir Zamanlar... Hollywood'da</t>
  </si>
  <si>
    <t>%</t>
  </si>
  <si>
    <t>  30 Ağ.-05 Eyl.</t>
  </si>
  <si>
    <t>Masal Şatosu - Sihirli Davet</t>
  </si>
  <si>
    <t>O Bölüm 2</t>
  </si>
  <si>
    <t>Yıldızlara Doğru</t>
  </si>
  <si>
    <t>Fırıncının Karısı</t>
  </si>
  <si>
    <t>7. Koğuştaki Mucize</t>
  </si>
  <si>
    <t>Joker</t>
  </si>
  <si>
    <t>Cep Herkülü: Naim Süleymanoğlu</t>
  </si>
  <si>
    <t>Recep İvedik 6</t>
  </si>
  <si>
    <t>Rafadan Tayfa Göbeklitepe</t>
  </si>
  <si>
    <t>Mucize 2 Aşk</t>
  </si>
  <si>
    <t>Eltilerin Savaşı</t>
  </si>
  <si>
    <t>rıntılar için tıklayınız)</t>
  </si>
  <si>
    <t>Haftanın 1. Filmi</t>
  </si>
  <si>
    <t>İlk 10 Filmin</t>
  </si>
  <si>
    <t>Seyirci Toplamı</t>
  </si>
  <si>
    <t>Tüm Filmlerin Seyirci Toplamı</t>
  </si>
  <si>
    <t>Film</t>
  </si>
  <si>
    <t>  28 Şu.-05 Mar.</t>
  </si>
  <si>
    <t>Bayi Toplantısı</t>
  </si>
  <si>
    <t>  21-27 Şu.</t>
  </si>
  <si>
    <t>  14-20 Şu.</t>
  </si>
  <si>
    <t>  07-13 Şu.</t>
  </si>
  <si>
    <t>(ayrıntılar için tıklayınız)</t>
  </si>
  <si>
    <t>  31 Oca.-06 Şu.</t>
  </si>
  <si>
    <t>06-12 Mar.</t>
  </si>
  <si>
    <t>13-19 Mar.</t>
  </si>
  <si>
    <t>07-13 Şub.</t>
  </si>
  <si>
    <t>14-20 Şub.</t>
  </si>
  <si>
    <t>21-27 Şub.</t>
  </si>
  <si>
    <t>28 Şub.-05 Mar.</t>
  </si>
  <si>
    <t>03-09 Tem.</t>
  </si>
  <si>
    <t>10-16 Tem.</t>
  </si>
  <si>
    <t>17-23 Tem.</t>
  </si>
  <si>
    <t>24-30 Tem.</t>
  </si>
  <si>
    <t>31 Tem.-06 Ağu.</t>
  </si>
  <si>
    <t>07-13 Ağu.</t>
  </si>
  <si>
    <t>14-20 Ağu.</t>
  </si>
  <si>
    <t>21-27 Ağu.</t>
  </si>
  <si>
    <t>28 Ağu.-03 Eyl.</t>
  </si>
  <si>
    <t>04-10 Eyl.</t>
  </si>
  <si>
    <t>11-17 Eyl.</t>
  </si>
  <si>
    <t>18-24 Eyl.</t>
  </si>
  <si>
    <t>25 Eyl.-01 Eki.</t>
  </si>
  <si>
    <t>02-08 Eki.</t>
  </si>
  <si>
    <t>09-15 Eki.</t>
  </si>
  <si>
    <t>16-22 Eki.</t>
  </si>
  <si>
    <t>23-29 Eki.</t>
  </si>
  <si>
    <t>30 Eki.-05 Kas.</t>
  </si>
  <si>
    <t>06-12 Kas.</t>
  </si>
  <si>
    <t>13-19 Kas.</t>
  </si>
  <si>
    <t>20-26 Kas.</t>
  </si>
  <si>
    <t>27 Kas.-03 Ara.</t>
  </si>
  <si>
    <t>04-10 Ara.</t>
  </si>
  <si>
    <t>11-17 Ara.</t>
  </si>
  <si>
    <t>18-24 Ara.</t>
  </si>
  <si>
    <t>25-31 Ara.</t>
  </si>
  <si>
    <t>02-08 Tem.</t>
  </si>
  <si>
    <t>09-15 Tem.</t>
  </si>
  <si>
    <t>16-22 Tem.</t>
  </si>
  <si>
    <t>23-29 Tem.</t>
  </si>
  <si>
    <t>30 Tem.-05 Ağu.</t>
  </si>
  <si>
    <t>27 Ağu.-02 Eyl.</t>
  </si>
  <si>
    <t>20-26 Ağu.</t>
  </si>
  <si>
    <t>13-19 Ağu.</t>
  </si>
  <si>
    <t>06-12 Ağu.</t>
  </si>
  <si>
    <t>03-09 Eyl.</t>
  </si>
  <si>
    <t>10-16 Eyl.</t>
  </si>
  <si>
    <t>17-23 Eyl.</t>
  </si>
  <si>
    <t>24-30 Eyl.</t>
  </si>
  <si>
    <t>01-07 Eki.</t>
  </si>
  <si>
    <t>08-14 Eki.</t>
  </si>
  <si>
    <t>15-21 Eki.</t>
  </si>
  <si>
    <t>22-28 Eki.</t>
  </si>
  <si>
    <t>29 Eki.-04 Kas.</t>
  </si>
  <si>
    <t>05-11 Kas.</t>
  </si>
  <si>
    <t>12-18 Kas.</t>
  </si>
  <si>
    <t>19-25 Kas.</t>
  </si>
  <si>
    <t>26 Kas.-02 Ara.</t>
  </si>
  <si>
    <t>03-09 Ara.</t>
  </si>
  <si>
    <t>10-16 Ara.</t>
  </si>
  <si>
    <t>17-23 Ara.</t>
  </si>
  <si>
    <t>24-30 Ara.</t>
  </si>
  <si>
    <t>31 Ara.-06 Oca</t>
  </si>
  <si>
    <t>07-13 Oca</t>
  </si>
  <si>
    <t>14-20 Oca</t>
  </si>
  <si>
    <t>21-27 Oca</t>
  </si>
  <si>
    <t>28 Oca - 03 Şub</t>
  </si>
  <si>
    <t>04-10 Şub</t>
  </si>
  <si>
    <t>11-17 Şub</t>
  </si>
  <si>
    <t>18-24 Şub</t>
  </si>
  <si>
    <t>25 Şub-03 Mar</t>
  </si>
  <si>
    <t>EN ÇOK İZLENEN</t>
  </si>
  <si>
    <t>FİLM</t>
  </si>
  <si>
    <t>İZLEYİCİ</t>
  </si>
  <si>
    <t>04-10 Mar</t>
  </si>
  <si>
    <t>11-17 Mar</t>
  </si>
  <si>
    <t>18-24 Mar</t>
  </si>
  <si>
    <t>25-31 Mar</t>
  </si>
  <si>
    <t>01-07 Nis</t>
  </si>
  <si>
    <t>08-14 Nis</t>
  </si>
  <si>
    <t>15-21 Nis</t>
  </si>
  <si>
    <t>22-28 Nis</t>
  </si>
  <si>
    <t>29 Nis-05 May</t>
  </si>
  <si>
    <t>06-12 May</t>
  </si>
  <si>
    <t>13-19 May</t>
  </si>
  <si>
    <t>20-26 May</t>
  </si>
  <si>
    <t>27 May-02 Haz</t>
  </si>
  <si>
    <t>24-30 Haz</t>
  </si>
  <si>
    <t>03-09 Haz</t>
  </si>
  <si>
    <t>10-16 Haz</t>
  </si>
  <si>
    <t>17-23 Haz</t>
  </si>
  <si>
    <t>01-03 Tem</t>
  </si>
  <si>
    <t>08-10 Tem</t>
  </si>
  <si>
    <t>15-17 Tem</t>
  </si>
  <si>
    <t>22-24 Tem</t>
  </si>
  <si>
    <t>29 Tem-04 Agu</t>
  </si>
  <si>
    <t>05-11 Agu</t>
  </si>
  <si>
    <t>12-18 Agu</t>
  </si>
  <si>
    <t>19-25 Agu</t>
  </si>
  <si>
    <t>26 Agu-01 Eyl</t>
  </si>
  <si>
    <t>AY</t>
  </si>
  <si>
    <t>02-08 Eyl</t>
  </si>
  <si>
    <t>09-11 Eyl</t>
  </si>
  <si>
    <t>16-22 Eyl</t>
  </si>
  <si>
    <t>23-29 Eyl</t>
  </si>
  <si>
    <t>30 Eyl-06 Eki</t>
  </si>
  <si>
    <t>07-13 Eki</t>
  </si>
  <si>
    <t>14-20 Eki</t>
  </si>
  <si>
    <t>21-27 Eki</t>
  </si>
  <si>
    <t>28 Eki-03 Kas</t>
  </si>
  <si>
    <t>04-10 Kas</t>
  </si>
  <si>
    <t>11- 17 Kas</t>
  </si>
  <si>
    <t>18-24 Kas</t>
  </si>
  <si>
    <t>25 Kas-01 Ara</t>
  </si>
  <si>
    <t>02-08 Ara</t>
  </si>
  <si>
    <t>09-15 Ara</t>
  </si>
  <si>
    <t>16-22 Ara</t>
  </si>
  <si>
    <t>23-29 Ara</t>
  </si>
  <si>
    <t>30 Ara-05 Oca</t>
  </si>
  <si>
    <t>06-12 Oca</t>
  </si>
  <si>
    <t>13-19 Oca</t>
  </si>
  <si>
    <t>20-26 Oca</t>
  </si>
  <si>
    <t>03-09 Şub</t>
  </si>
  <si>
    <t>10-16 Şub</t>
  </si>
  <si>
    <t>17-23 Şub</t>
  </si>
  <si>
    <t>24 Şub - 02 Mar</t>
  </si>
  <si>
    <t>27 Oca-02 Şub</t>
  </si>
  <si>
    <t>03 - 09 Mar</t>
  </si>
  <si>
    <t>10 - 16 Mar</t>
  </si>
  <si>
    <t>17 - 23 Mar</t>
  </si>
  <si>
    <t>24 - 30 Mar</t>
  </si>
  <si>
    <t>31 Mar - 06 Nis</t>
  </si>
  <si>
    <t>07 - 13 Nis</t>
  </si>
  <si>
    <t>14 - 20 Nis</t>
  </si>
  <si>
    <t>21 - 27 Nis</t>
  </si>
  <si>
    <t>26 May - 01 Jun</t>
  </si>
  <si>
    <t>28 Nis - 04 May</t>
  </si>
  <si>
    <t>05 - 11 May</t>
  </si>
  <si>
    <t>12 - 18 May</t>
  </si>
  <si>
    <t>19 - 25 May</t>
  </si>
  <si>
    <t>02 - 08 Jun</t>
  </si>
  <si>
    <t>09 - 15 Jun</t>
  </si>
  <si>
    <t>16 - 22 Jun</t>
  </si>
  <si>
    <t>23 - 29 Jun</t>
  </si>
  <si>
    <t>30 Jun - 06 Jul</t>
  </si>
  <si>
    <t>07 - 13 Jul</t>
  </si>
  <si>
    <t>14 - 20 Jul</t>
  </si>
  <si>
    <t>21 - 27 Jul</t>
  </si>
  <si>
    <t>28 Jul - 03 Aug</t>
  </si>
  <si>
    <t>25 - 31 Aug</t>
  </si>
  <si>
    <t>04 - 10 Aug</t>
  </si>
  <si>
    <t>11 - 17 Aug</t>
  </si>
  <si>
    <t>18 - 24 Aug</t>
  </si>
  <si>
    <t>01 - 07 Eyl</t>
  </si>
  <si>
    <t>08 - 14 Eyl</t>
  </si>
  <si>
    <t>15 - 21 Eyl</t>
  </si>
  <si>
    <t>22 - 28 Eyl</t>
  </si>
  <si>
    <t>29 Eyl - 05 Eki</t>
  </si>
  <si>
    <t>06 - 12 Eki</t>
  </si>
  <si>
    <t>13 - 19 Eki</t>
  </si>
  <si>
    <t>20 - 26 Eki</t>
  </si>
  <si>
    <t>27 Eki - 02 Kasım</t>
  </si>
  <si>
    <t>03 - 09 Kas</t>
  </si>
  <si>
    <t>10 - 16 Kas</t>
  </si>
  <si>
    <t>17 - 23 Kas</t>
  </si>
  <si>
    <t>24 - 30 Kas</t>
  </si>
  <si>
    <t>08 - 14 Ara</t>
  </si>
  <si>
    <t>01 - 07 Ara</t>
  </si>
  <si>
    <t>15 - 21 Ara</t>
  </si>
  <si>
    <t>22 - 28 Ara</t>
  </si>
  <si>
    <t>29 Ara. 2023 - 04 Oca.</t>
  </si>
  <si>
    <t>05-11 Oca.</t>
  </si>
  <si>
    <t>12-18 Oca.</t>
  </si>
  <si>
    <t>19-25 Oca.</t>
  </si>
  <si>
    <t>26 Oca.-01 Şub.</t>
  </si>
  <si>
    <t>02-08 Şub.</t>
  </si>
  <si>
    <t>09-15 Şub.</t>
  </si>
  <si>
    <t>16-22 Şub.</t>
  </si>
  <si>
    <t>23-29 Şub.</t>
  </si>
  <si>
    <t>01-07 Mar.</t>
  </si>
  <si>
    <t>08-14 Mar.</t>
  </si>
  <si>
    <t>15-21 Mar.</t>
  </si>
  <si>
    <t>22-28 Mar.</t>
  </si>
  <si>
    <t>29 Mar. - 04 Nis.</t>
  </si>
  <si>
    <t>05 - 11 Nis.</t>
  </si>
  <si>
    <t>12 - 18 Nis.</t>
  </si>
  <si>
    <t>19 - 25 Nis.</t>
  </si>
  <si>
    <t>26 Nis.-02 May.</t>
  </si>
  <si>
    <t>03-09 May.</t>
  </si>
  <si>
    <t>10-16 May.</t>
  </si>
  <si>
    <t>17-23 May.</t>
  </si>
  <si>
    <t>24-30 May.</t>
  </si>
  <si>
    <t>31 May.-06 Haz.</t>
  </si>
  <si>
    <t>07-13 Haz.</t>
  </si>
  <si>
    <t>14-20 Haz.</t>
  </si>
  <si>
    <t>21-27 Haz.</t>
  </si>
  <si>
    <t>28 Haz.-04 Tem.</t>
  </si>
  <si>
    <t>05-11 Tem.</t>
  </si>
  <si>
    <t>12-18 Tem.</t>
  </si>
  <si>
    <t>19-25 Tem.</t>
  </si>
  <si>
    <t>26 Tem.-01 Ağu.</t>
  </si>
  <si>
    <t>02-08 Ağu.</t>
  </si>
  <si>
    <t>09-15 Ağu.</t>
  </si>
  <si>
    <t>16-22 Ağu.</t>
  </si>
  <si>
    <t>23-29 Ağu.</t>
  </si>
  <si>
    <t>20-26 Eyl.</t>
  </si>
  <si>
    <t>30 Ağu.-05 Eyl.</t>
  </si>
  <si>
    <t>06-12 Eyl.</t>
  </si>
  <si>
    <t>13-19 Eyl.</t>
  </si>
  <si>
    <t>27 Eyl.-03 Eki.</t>
  </si>
  <si>
    <t>04-10 Eki.</t>
  </si>
  <si>
    <t>11-17 Eki.</t>
  </si>
  <si>
    <t>18-24 Eki.</t>
  </si>
  <si>
    <t>25-31 Eki.</t>
  </si>
  <si>
    <t>01-07 Kas.</t>
  </si>
  <si>
    <t>08-14 Kas.</t>
  </si>
  <si>
    <t>15-21 Kas.</t>
  </si>
  <si>
    <t>22-28 Kas.</t>
  </si>
  <si>
    <t>Moana 2</t>
  </si>
  <si>
    <t>Rafadan Tayfa: Kapadokya</t>
  </si>
  <si>
    <t>29 Kas.-05 Ara.</t>
  </si>
  <si>
    <t>06-12 Ara.</t>
  </si>
  <si>
    <t>13-19 Ara.</t>
  </si>
  <si>
    <t>20-26 Ara.</t>
  </si>
  <si>
    <t>27 Ara.-02 Oca.</t>
  </si>
  <si>
    <t>03-09 Oca.</t>
  </si>
  <si>
    <t>10-16 Oca.</t>
  </si>
  <si>
    <t>17-23 Oca.</t>
  </si>
  <si>
    <t>24-30 Oca.</t>
  </si>
  <si>
    <t>RAPOR, 2025 YILI HAFTALARI BAZ ALINARAK HAZIRLANMIŞTIR.</t>
  </si>
  <si>
    <t>ŞamPİYONlar</t>
  </si>
  <si>
    <t>Kardeş Takımı 2</t>
  </si>
  <si>
    <t>Kirpi Sonic 3</t>
  </si>
  <si>
    <t>Karantina</t>
  </si>
  <si>
    <t>Kutsal Damacana 5: Zombi</t>
  </si>
  <si>
    <t>Aslan Hürkuş 4: Hürjet Oyunda</t>
  </si>
  <si>
    <t>Tur Rehberi</t>
  </si>
  <si>
    <t>Nosferatu</t>
  </si>
  <si>
    <t>31 Oca.-06 Şub.</t>
  </si>
  <si>
    <t>07 Şub.-13 Şub.</t>
  </si>
  <si>
    <t>14 Şub.-20 Şub.</t>
  </si>
  <si>
    <t>21 Şub.-27 Şub.</t>
  </si>
  <si>
    <t>Aşk Sadece Bir An</t>
  </si>
  <si>
    <t>Dayı: Bir Adamın Hikâyesi 2</t>
  </si>
  <si>
    <t>Kaptan Amerika: Cesur Yeni Dünya</t>
  </si>
  <si>
    <t>Köpek Adam</t>
  </si>
  <si>
    <t>28 Şub.-06 Mar.</t>
  </si>
  <si>
    <t>07-13 Mar.</t>
  </si>
  <si>
    <t>14-20 Mar.</t>
  </si>
  <si>
    <t>21-27 Mar.</t>
  </si>
  <si>
    <t>28 Mar.-03 Nis.</t>
  </si>
  <si>
    <t>Akıllı Tavşan Momo: Büyük Takip</t>
  </si>
  <si>
    <t>Ayakçı</t>
  </si>
  <si>
    <t>Mickey 17</t>
  </si>
  <si>
    <t>Üç Harfliler: Fal</t>
  </si>
  <si>
    <t>Maria</t>
  </si>
  <si>
    <t>Pamuk Prenses</t>
  </si>
  <si>
    <t>Ayı Paddington: Ormanda Macera</t>
  </si>
  <si>
    <t>The Monkey</t>
  </si>
  <si>
    <t>04-10 Nis.</t>
  </si>
  <si>
    <t>11-17 Nis.</t>
  </si>
  <si>
    <t>18-24 Nis.</t>
  </si>
  <si>
    <t>25 Nis.-01 May.</t>
  </si>
  <si>
    <t>Bir Minecraft Filmi</t>
  </si>
  <si>
    <t>Hay Hak: Karagöz Hacivat</t>
  </si>
  <si>
    <t>Şafağa Kadar</t>
  </si>
  <si>
    <t>Amatör</t>
  </si>
  <si>
    <t>Günahkârlar</t>
  </si>
  <si>
    <t>Star Wars: Bölüm 3 - Sith'in İntikamı</t>
  </si>
  <si>
    <t>02-08 May.</t>
  </si>
  <si>
    <t>09-15 May.</t>
  </si>
  <si>
    <t>16-22 May.</t>
  </si>
  <si>
    <t>23-29 May.</t>
  </si>
  <si>
    <t>Son Durak: Kan Bağı</t>
  </si>
  <si>
    <t>Thunderbolts*</t>
  </si>
  <si>
    <t>Köstebekgiller: Ata Tohumu Muhafızları</t>
  </si>
  <si>
    <t>Lilo ve Stiç</t>
  </si>
  <si>
    <t>Mission: Impossible - Son Hesaplaşma</t>
  </si>
  <si>
    <t>Cahim</t>
  </si>
  <si>
    <t>Sonradan Gurme</t>
  </si>
  <si>
    <t>30 May.-05 Haz.</t>
  </si>
  <si>
    <t>06-12 Haz.</t>
  </si>
  <si>
    <t>13-19 Haz.</t>
  </si>
  <si>
    <t>20-26 Haz.</t>
  </si>
  <si>
    <t>27 Haz.-03 Tem.</t>
  </si>
  <si>
    <t>Sihirli Annem: Hepimiz Biriz</t>
  </si>
  <si>
    <t>Siccin 8</t>
  </si>
  <si>
    <t>Ejderhanı Nasıl Eğitirsin</t>
  </si>
  <si>
    <t>Ballerina</t>
  </si>
  <si>
    <t>F1 Filmi</t>
  </si>
  <si>
    <t>28 Yıl Sonra</t>
  </si>
  <si>
    <t>Elio</t>
  </si>
  <si>
    <t>04-10 Tem.</t>
  </si>
  <si>
    <t>11-17 Tem.</t>
  </si>
  <si>
    <t>18-24 Tem.</t>
  </si>
  <si>
    <t>25-31 Tem.</t>
  </si>
  <si>
    <t>Jurassic World: Yeniden Doğuş</t>
  </si>
  <si>
    <t>Superman</t>
  </si>
  <si>
    <t>Şirinler Filmi</t>
  </si>
  <si>
    <t>Fantastik Dörtlü: İlk Adımlar</t>
  </si>
  <si>
    <t>Buz Devri</t>
  </si>
  <si>
    <t>Geçen Yaz Ne Yaptığını Biliyorum</t>
  </si>
  <si>
    <t>01-07 Ağu.</t>
  </si>
  <si>
    <t>31</t>
  </si>
  <si>
    <t>08-14 Ağu.</t>
  </si>
  <si>
    <t>32</t>
  </si>
  <si>
    <t>15-21 Ağu.</t>
  </si>
  <si>
    <t>22-28 Ağu.</t>
  </si>
  <si>
    <t>29 Ağu.-04 Eyl.</t>
  </si>
  <si>
    <t>05-11 Eyl.</t>
  </si>
  <si>
    <t>12-18 Eyl.</t>
  </si>
  <si>
    <t>19-25 Eyl.</t>
  </si>
  <si>
    <t>26 Eyl.-02 Eki.</t>
  </si>
  <si>
    <t>Kaptan Pengu ve Arkadaşları 5</t>
  </si>
  <si>
    <t>Kim Demiş Kötüyüz Diye? 2</t>
  </si>
  <si>
    <t>Silahlar</t>
  </si>
  <si>
    <t>Kadıköy Boğası</t>
  </si>
  <si>
    <t>Kulyas 2: Zikr-i Ayin</t>
  </si>
  <si>
    <t>Korku Seansı 4: Son Ayin</t>
  </si>
  <si>
    <t>Demon Slayer: Kimetsu no Yaiba Sonsuzluk Kalesi</t>
  </si>
  <si>
    <t>Tafiti: Çölde Macera</t>
  </si>
  <si>
    <t>Süper Charlie</t>
  </si>
  <si>
    <t>Oflu Hoca 5</t>
  </si>
  <si>
    <t>Jester 2</t>
  </si>
  <si>
    <t>Büyük, Cesur ve Güzel Bir Yolculuk</t>
  </si>
  <si>
    <t>03-09 Eki.</t>
  </si>
  <si>
    <t>10-16 Eki.</t>
  </si>
  <si>
    <t>17-23 Eki.</t>
  </si>
  <si>
    <t>24-30 Eki.</t>
  </si>
  <si>
    <t>Savaş Üstüne Savaş</t>
  </si>
  <si>
    <t>Mustafa Kemal</t>
  </si>
  <si>
    <t>Uykucu</t>
  </si>
  <si>
    <t>Tron: Ares</t>
  </si>
  <si>
    <t>Pırıl: Saklı Robotlar</t>
  </si>
  <si>
    <t>Gelin Takımı 2</t>
  </si>
  <si>
    <t>Buz Devri 2: Erime Başlıyor</t>
  </si>
  <si>
    <t>Gabby'nin Hayal Evi: Film</t>
  </si>
  <si>
    <t>Senden Kalan</t>
  </si>
  <si>
    <t>31 Eki.-06 Kas.</t>
  </si>
  <si>
    <t>07-13 Kas.</t>
  </si>
  <si>
    <t>14-20 Kas.</t>
  </si>
  <si>
    <t>21-27 Kas.</t>
  </si>
  <si>
    <t>Soyut Dışavurumcu Bir Dostluğun Anatomisi Veyahut Yan Yana</t>
  </si>
  <si>
    <t>Kral Şakir: Dünyalar Karıştı</t>
  </si>
  <si>
    <t>Sihirbazlar Çetesi 3: Daha Bir Şey Görmediniz</t>
  </si>
  <si>
    <t>Predator: Vahşi Topraklar</t>
  </si>
  <si>
    <t>Bi Umut</t>
  </si>
  <si>
    <t>Chainsaw Man - The Movie: Reze 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</si>
</sst>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mmmm\ yy;@"/>
    <numFmt numFmtId="165" formatCode="[$-41F]d\ mmmm\ yy;@"/>
  </numFmts>
  <fonts count="41" x14ac:knownFonts="1">
    <font>
      <sz val="11"/>
      <color theme="1"/>
      <name val="Calibri"/>
      <family val="2"/>
      <charset val="162"/>
      <scheme val="minor"/>
    </font>
    <font>
      <sz val="9"/>
      <color rgb="FF000000"/>
      <name val="Verdana"/>
      <family val="2"/>
      <charset val="162"/>
    </font>
    <font>
      <b/>
      <sz val="9"/>
      <color rgb="FF000000"/>
      <name val="Verdana"/>
      <family val="2"/>
      <charset val="162"/>
    </font>
    <font>
      <sz val="8"/>
      <color rgb="FF000000"/>
      <name val="Verdana"/>
      <family val="2"/>
      <charset val="162"/>
    </font>
    <font>
      <sz val="9"/>
      <color rgb="FF8B0000"/>
      <name val="Verdana"/>
      <family val="2"/>
      <charset val="162"/>
    </font>
    <font>
      <sz val="9"/>
      <color rgb="FF0000FF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6"/>
      <color rgb="FFFF6D70"/>
      <name val="Calibri"/>
      <family val="2"/>
      <charset val="162"/>
      <scheme val="minor"/>
    </font>
    <font>
      <sz val="20"/>
      <color rgb="FFFF6D7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6D7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28"/>
      <color rgb="FFFF6D70"/>
      <name val="Impact"/>
      <family val="2"/>
      <charset val="162"/>
    </font>
    <font>
      <i/>
      <sz val="20"/>
      <color rgb="FFFF0000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7"/>
      <color rgb="FF000000"/>
      <name val="Verdana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sz val="11"/>
      <color rgb="FFC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2F5F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9" applyNumberFormat="0" applyAlignment="0" applyProtection="0"/>
    <xf numFmtId="0" fontId="28" fillId="13" borderId="10" applyNumberFormat="0" applyAlignment="0" applyProtection="0"/>
    <xf numFmtId="0" fontId="29" fillId="13" borderId="9" applyNumberFormat="0" applyAlignment="0" applyProtection="0"/>
    <xf numFmtId="0" fontId="30" fillId="0" borderId="11" applyNumberFormat="0" applyFill="0" applyAlignment="0" applyProtection="0"/>
    <xf numFmtId="0" fontId="31" fillId="14" borderId="12" applyNumberFormat="0" applyAlignment="0" applyProtection="0"/>
    <xf numFmtId="0" fontId="32" fillId="0" borderId="0" applyNumberFormat="0" applyFill="0" applyBorder="0" applyAlignment="0" applyProtection="0"/>
    <xf numFmtId="0" fontId="6" fillId="15" borderId="13" applyNumberFormat="0" applyFont="0" applyAlignment="0" applyProtection="0"/>
    <xf numFmtId="0" fontId="33" fillId="0" borderId="0" applyNumberFormat="0" applyFill="0" applyBorder="0" applyAlignment="0" applyProtection="0"/>
    <xf numFmtId="0" fontId="13" fillId="0" borderId="14" applyNumberFormat="0" applyFill="0" applyAlignment="0" applyProtection="0"/>
    <xf numFmtId="0" fontId="34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0" fontId="0" fillId="5" borderId="1" xfId="0" applyFill="1" applyBorder="1"/>
    <xf numFmtId="14" fontId="0" fillId="5" borderId="0" xfId="0" applyNumberFormat="1" applyFill="1"/>
    <xf numFmtId="0" fontId="0" fillId="5" borderId="0" xfId="0" applyFill="1"/>
    <xf numFmtId="164" fontId="0" fillId="5" borderId="0" xfId="0" applyNumberFormat="1" applyFill="1"/>
    <xf numFmtId="0" fontId="0" fillId="6" borderId="1" xfId="0" applyFill="1" applyBorder="1"/>
    <xf numFmtId="14" fontId="0" fillId="6" borderId="0" xfId="0" applyNumberFormat="1" applyFill="1"/>
    <xf numFmtId="0" fontId="0" fillId="6" borderId="0" xfId="0" applyFill="1"/>
    <xf numFmtId="164" fontId="0" fillId="6" borderId="0" xfId="0" applyNumberFormat="1" applyFill="1"/>
    <xf numFmtId="0" fontId="7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9" fontId="8" fillId="0" borderId="3" xfId="1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0" fillId="0" borderId="4" xfId="0" applyBorder="1"/>
    <xf numFmtId="3" fontId="0" fillId="0" borderId="0" xfId="0" applyNumberFormat="1"/>
    <xf numFmtId="0" fontId="0" fillId="0" borderId="0" xfId="0" applyBorder="1"/>
    <xf numFmtId="0" fontId="1" fillId="4" borderId="0" xfId="0" applyFont="1" applyFill="1" applyBorder="1" applyAlignment="1">
      <alignment horizontal="center" vertical="center"/>
    </xf>
    <xf numFmtId="3" fontId="2" fillId="4" borderId="0" xfId="0" applyNumberFormat="1" applyFont="1" applyFill="1" applyBorder="1" applyAlignment="1">
      <alignment horizontal="right" vertical="center"/>
    </xf>
    <xf numFmtId="10" fontId="5" fillId="4" borderId="0" xfId="0" applyNumberFormat="1" applyFont="1" applyFill="1" applyBorder="1" applyAlignment="1">
      <alignment horizontal="right" vertical="center"/>
    </xf>
    <xf numFmtId="0" fontId="17" fillId="0" borderId="3" xfId="0" applyFont="1" applyBorder="1"/>
    <xf numFmtId="0" fontId="19" fillId="0" borderId="0" xfId="0" applyFont="1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0" fontId="5" fillId="4" borderId="0" xfId="0" applyNumberFormat="1" applyFont="1" applyFill="1" applyAlignment="1">
      <alignment horizontal="right" vertical="center"/>
    </xf>
    <xf numFmtId="3" fontId="2" fillId="8" borderId="0" xfId="0" applyNumberFormat="1" applyFont="1" applyFill="1" applyAlignment="1">
      <alignment horizontal="right" vertical="center"/>
    </xf>
    <xf numFmtId="3" fontId="2" fillId="8" borderId="4" xfId="0" applyNumberFormat="1" applyFont="1" applyFill="1" applyBorder="1" applyAlignment="1">
      <alignment horizontal="right" vertical="center"/>
    </xf>
    <xf numFmtId="3" fontId="2" fillId="8" borderId="0" xfId="0" applyNumberFormat="1" applyFont="1" applyFill="1" applyBorder="1" applyAlignment="1">
      <alignment horizontal="right" vertical="center"/>
    </xf>
    <xf numFmtId="3" fontId="10" fillId="0" borderId="2" xfId="0" applyNumberFormat="1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9" fontId="8" fillId="0" borderId="3" xfId="1" applyFont="1" applyBorder="1" applyAlignment="1" applyProtection="1">
      <alignment horizontal="center"/>
      <protection hidden="1"/>
    </xf>
    <xf numFmtId="3" fontId="13" fillId="0" borderId="3" xfId="0" applyNumberFormat="1" applyFont="1" applyBorder="1" applyAlignment="1" applyProtection="1">
      <alignment horizontal="center"/>
      <protection hidden="1"/>
    </xf>
    <xf numFmtId="3" fontId="14" fillId="0" borderId="2" xfId="0" applyNumberFormat="1" applyFont="1" applyBorder="1" applyAlignment="1" applyProtection="1">
      <alignment horizontal="center"/>
      <protection hidden="1"/>
    </xf>
    <xf numFmtId="0" fontId="0" fillId="0" borderId="0" xfId="0"/>
    <xf numFmtId="0" fontId="0" fillId="0" borderId="0" xfId="0"/>
    <xf numFmtId="0" fontId="1" fillId="3" borderId="0" xfId="0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right" vertical="center"/>
    </xf>
    <xf numFmtId="10" fontId="5" fillId="3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0" fontId="4" fillId="4" borderId="0" xfId="0" applyNumberFormat="1" applyFont="1" applyFill="1" applyAlignment="1">
      <alignment horizontal="right" vertical="center"/>
    </xf>
    <xf numFmtId="10" fontId="4" fillId="3" borderId="0" xfId="0" applyNumberFormat="1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10" fontId="4" fillId="3" borderId="0" xfId="0" applyNumberFormat="1" applyFont="1" applyFill="1" applyBorder="1" applyAlignment="1">
      <alignment horizontal="right" vertical="center"/>
    </xf>
    <xf numFmtId="10" fontId="5" fillId="4" borderId="4" xfId="0" applyNumberFormat="1" applyFont="1" applyFill="1" applyBorder="1" applyAlignment="1">
      <alignment horizontal="right" vertical="center"/>
    </xf>
    <xf numFmtId="0" fontId="18" fillId="0" borderId="5" xfId="0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center"/>
    </xf>
    <xf numFmtId="0" fontId="0" fillId="0" borderId="16" xfId="0" applyBorder="1"/>
    <xf numFmtId="3" fontId="14" fillId="0" borderId="17" xfId="0" applyNumberFormat="1" applyFont="1" applyBorder="1" applyAlignment="1" applyProtection="1">
      <alignment horizontal="center"/>
      <protection hidden="1"/>
    </xf>
    <xf numFmtId="0" fontId="0" fillId="7" borderId="0" xfId="0" applyFill="1"/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3" fontId="1" fillId="3" borderId="0" xfId="0" applyNumberFormat="1" applyFont="1" applyFill="1" applyAlignment="1">
      <alignment horizontal="right" vertical="center"/>
    </xf>
    <xf numFmtId="3" fontId="1" fillId="4" borderId="0" xfId="0" applyNumberFormat="1" applyFont="1" applyFill="1" applyAlignment="1">
      <alignment horizontal="right" vertical="center"/>
    </xf>
    <xf numFmtId="3" fontId="0" fillId="0" borderId="0" xfId="0" applyNumberFormat="1" applyFont="1"/>
    <xf numFmtId="0" fontId="32" fillId="0" borderId="0" xfId="0" applyFont="1"/>
    <xf numFmtId="0" fontId="1" fillId="4" borderId="0" xfId="0" applyNumberFormat="1" applyFont="1" applyFill="1" applyAlignment="1">
      <alignment horizontal="center" vertical="center"/>
    </xf>
    <xf numFmtId="0" fontId="1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/>
    </xf>
    <xf numFmtId="0" fontId="15" fillId="0" borderId="2" xfId="0" applyFont="1" applyBorder="1" applyAlignment="1" applyProtection="1">
      <alignment horizontal="center"/>
      <protection locked="0"/>
    </xf>
    <xf numFmtId="3" fontId="14" fillId="0" borderId="18" xfId="0" applyNumberFormat="1" applyFont="1" applyBorder="1" applyAlignment="1" applyProtection="1">
      <alignment horizontal="center"/>
      <protection hidden="1"/>
    </xf>
    <xf numFmtId="3" fontId="0" fillId="0" borderId="0" xfId="0" applyNumberFormat="1" applyAlignment="1">
      <alignment horizontal="center"/>
    </xf>
    <xf numFmtId="0" fontId="19" fillId="0" borderId="19" xfId="0" applyFont="1" applyBorder="1"/>
    <xf numFmtId="3" fontId="10" fillId="0" borderId="15" xfId="0" applyNumberFormat="1" applyFont="1" applyBorder="1" applyAlignment="1" applyProtection="1">
      <alignment horizontal="center"/>
      <protection hidden="1"/>
    </xf>
    <xf numFmtId="0" fontId="8" fillId="0" borderId="21" xfId="0" applyFont="1" applyBorder="1"/>
    <xf numFmtId="3" fontId="12" fillId="7" borderId="22" xfId="0" applyNumberFormat="1" applyFont="1" applyFill="1" applyBorder="1" applyAlignment="1">
      <alignment horizontal="center" vertical="center"/>
    </xf>
    <xf numFmtId="3" fontId="12" fillId="40" borderId="22" xfId="0" applyNumberFormat="1" applyFont="1" applyFill="1" applyBorder="1" applyAlignment="1">
      <alignment horizontal="center" vertical="center"/>
    </xf>
    <xf numFmtId="0" fontId="37" fillId="0" borderId="0" xfId="0" applyFont="1"/>
    <xf numFmtId="3" fontId="37" fillId="0" borderId="0" xfId="0" applyNumberFormat="1" applyFont="1"/>
    <xf numFmtId="3" fontId="37" fillId="0" borderId="0" xfId="0" applyNumberFormat="1" applyFont="1" applyAlignment="1">
      <alignment wrapText="1"/>
    </xf>
    <xf numFmtId="165" fontId="15" fillId="0" borderId="23" xfId="0" applyNumberFormat="1" applyFont="1" applyBorder="1" applyAlignment="1" applyProtection="1">
      <alignment horizontal="center"/>
      <protection hidden="1"/>
    </xf>
    <xf numFmtId="3" fontId="0" fillId="0" borderId="24" xfId="0" applyNumberFormat="1" applyBorder="1" applyProtection="1">
      <protection hidden="1"/>
    </xf>
    <xf numFmtId="0" fontId="15" fillId="0" borderId="25" xfId="0" applyFont="1" applyBorder="1" applyAlignment="1">
      <alignment horizontal="center"/>
    </xf>
    <xf numFmtId="0" fontId="13" fillId="0" borderId="20" xfId="0" applyFont="1" applyBorder="1" applyAlignment="1" applyProtection="1">
      <alignment horizontal="right"/>
      <protection hidden="1"/>
    </xf>
    <xf numFmtId="9" fontId="13" fillId="0" borderId="18" xfId="1" applyFont="1" applyBorder="1" applyAlignment="1" applyProtection="1">
      <alignment horizontal="center"/>
      <protection hidden="1"/>
    </xf>
    <xf numFmtId="9" fontId="13" fillId="0" borderId="17" xfId="1" applyFont="1" applyBorder="1" applyAlignment="1" applyProtection="1">
      <alignment horizontal="center"/>
      <protection hidden="1"/>
    </xf>
    <xf numFmtId="9" fontId="13" fillId="0" borderId="15" xfId="1" applyFont="1" applyBorder="1" applyAlignment="1" applyProtection="1">
      <alignment horizontal="center"/>
      <protection hidden="1"/>
    </xf>
    <xf numFmtId="9" fontId="13" fillId="0" borderId="3" xfId="1" applyFont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7" fillId="7" borderId="0" xfId="0" applyNumberFormat="1" applyFont="1" applyFill="1" applyBorder="1" applyAlignment="1">
      <alignment horizontal="left" vertical="center"/>
    </xf>
    <xf numFmtId="3" fontId="37" fillId="7" borderId="21" xfId="0" applyNumberFormat="1" applyFont="1" applyFill="1" applyBorder="1" applyAlignment="1">
      <alignment horizontal="right" vertical="center"/>
    </xf>
    <xf numFmtId="3" fontId="37" fillId="40" borderId="0" xfId="0" applyNumberFormat="1" applyFont="1" applyFill="1" applyBorder="1" applyAlignment="1">
      <alignment horizontal="left" vertical="center"/>
    </xf>
    <xf numFmtId="3" fontId="37" fillId="40" borderId="21" xfId="0" applyNumberFormat="1" applyFont="1" applyFill="1" applyBorder="1" applyAlignment="1">
      <alignment horizontal="right" vertical="center"/>
    </xf>
    <xf numFmtId="3" fontId="12" fillId="40" borderId="26" xfId="0" applyNumberFormat="1" applyFont="1" applyFill="1" applyBorder="1" applyAlignment="1">
      <alignment horizontal="center" vertical="center"/>
    </xf>
    <xf numFmtId="3" fontId="37" fillId="40" borderId="19" xfId="0" applyNumberFormat="1" applyFont="1" applyFill="1" applyBorder="1" applyAlignment="1">
      <alignment horizontal="left" vertical="center"/>
    </xf>
    <xf numFmtId="3" fontId="37" fillId="40" borderId="25" xfId="0" applyNumberFormat="1" applyFont="1" applyFill="1" applyBorder="1" applyAlignment="1">
      <alignment horizontal="right" vertical="center"/>
    </xf>
    <xf numFmtId="9" fontId="17" fillId="0" borderId="3" xfId="1" applyFont="1" applyBorder="1" applyAlignment="1" applyProtection="1">
      <alignment horizontal="center"/>
    </xf>
    <xf numFmtId="0" fontId="39" fillId="0" borderId="0" xfId="0" applyFont="1"/>
    <xf numFmtId="0" fontId="11" fillId="0" borderId="27" xfId="0" applyFont="1" applyBorder="1" applyAlignment="1">
      <alignment horizontal="center"/>
    </xf>
    <xf numFmtId="0" fontId="13" fillId="0" borderId="28" xfId="0" applyFont="1" applyBorder="1"/>
    <xf numFmtId="0" fontId="13" fillId="0" borderId="29" xfId="0" applyFont="1" applyBorder="1" applyAlignment="1">
      <alignment horizontal="right"/>
    </xf>
    <xf numFmtId="3" fontId="37" fillId="0" borderId="0" xfId="0" applyNumberFormat="1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3" fillId="0" borderId="0" xfId="0" applyFont="1" applyBorder="1"/>
    <xf numFmtId="0" fontId="13" fillId="0" borderId="21" xfId="0" applyFont="1" applyBorder="1" applyAlignment="1">
      <alignment horizontal="right"/>
    </xf>
    <xf numFmtId="3" fontId="0" fillId="0" borderId="0" xfId="0" applyNumberFormat="1" applyAlignment="1">
      <alignment horizontal="left"/>
    </xf>
    <xf numFmtId="0" fontId="40" fillId="0" borderId="0" xfId="0" applyFont="1"/>
    <xf numFmtId="3" fontId="0" fillId="0" borderId="0" xfId="0" applyNumberFormat="1" applyFill="1"/>
    <xf numFmtId="0" fontId="3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6D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</xdr:row>
      <xdr:rowOff>447675</xdr:rowOff>
    </xdr:from>
    <xdr:to>
      <xdr:col>4</xdr:col>
      <xdr:colOff>1133475</xdr:colOff>
      <xdr:row>4</xdr:row>
      <xdr:rowOff>66675</xdr:rowOff>
    </xdr:to>
    <xdr:sp macro="" textlink="">
      <xdr:nvSpPr>
        <xdr:cNvPr id="3" name="Right Arrow 2"/>
        <xdr:cNvSpPr/>
      </xdr:nvSpPr>
      <xdr:spPr>
        <a:xfrm>
          <a:off x="523875" y="1333500"/>
          <a:ext cx="1752600" cy="5334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r-TR" sz="1400" b="1"/>
            <a:t>AY</a:t>
          </a:r>
          <a:r>
            <a:rPr lang="tr-TR" sz="1400" b="1" baseline="0"/>
            <a:t> SEÇİNİZ</a:t>
          </a:r>
          <a:endParaRPr lang="tr-TR" sz="1400" b="1"/>
        </a:p>
      </xdr:txBody>
    </xdr:sp>
    <xdr:clientData/>
  </xdr:twoCellAnchor>
  <xdr:twoCellAnchor editAs="oneCell">
    <xdr:from>
      <xdr:col>13</xdr:col>
      <xdr:colOff>657225</xdr:colOff>
      <xdr:row>1</xdr:row>
      <xdr:rowOff>76200</xdr:rowOff>
    </xdr:from>
    <xdr:to>
      <xdr:col>15</xdr:col>
      <xdr:colOff>85724</xdr:colOff>
      <xdr:row>2</xdr:row>
      <xdr:rowOff>19242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9975" y="180975"/>
          <a:ext cx="1581150" cy="466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2"/>
  <sheetViews>
    <sheetView showGridLines="0" tabSelected="1" topLeftCell="C1" zoomScale="85" zoomScaleNormal="85" workbookViewId="0">
      <selection activeCell="D22" sqref="D22"/>
    </sheetView>
  </sheetViews>
  <sheetFormatPr defaultRowHeight="15" x14ac:dyDescent="0.25"/>
  <cols>
    <col min="1" max="1" width="9.140625" hidden="1" customWidth="1"/>
    <col min="2" max="2" width="3.140625" hidden="1" customWidth="1"/>
    <col min="3" max="3" width="1.42578125" style="38" customWidth="1"/>
    <col min="4" max="4" width="16.85546875" customWidth="1"/>
    <col min="5" max="10" width="16.140625" customWidth="1"/>
    <col min="11" max="11" width="17.7109375" customWidth="1"/>
    <col min="12" max="12" width="16.140625" customWidth="1"/>
    <col min="13" max="13" width="16.140625" style="53" customWidth="1"/>
    <col min="14" max="14" width="16.140625" customWidth="1"/>
    <col min="15" max="15" width="16.140625" style="53" customWidth="1"/>
    <col min="16" max="16" width="2.28515625" style="38" customWidth="1"/>
    <col min="17" max="17" width="3.140625" style="38" customWidth="1"/>
    <col min="18" max="18" width="13" customWidth="1"/>
    <col min="19" max="19" width="15" customWidth="1"/>
    <col min="20" max="20" width="14.140625" bestFit="1" customWidth="1"/>
    <col min="23" max="23" width="10.140625" bestFit="1" customWidth="1"/>
  </cols>
  <sheetData>
    <row r="1" spans="1:24" ht="8.25" customHeight="1" x14ac:dyDescent="0.25"/>
    <row r="2" spans="1:24" ht="41.25" customHeight="1" x14ac:dyDescent="0.4">
      <c r="D2" s="29" t="s">
        <v>460</v>
      </c>
      <c r="E2" s="26"/>
      <c r="F2" s="26"/>
      <c r="G2" s="26"/>
      <c r="H2" s="25"/>
      <c r="I2" s="25"/>
      <c r="J2" s="25"/>
      <c r="K2" s="25"/>
      <c r="L2" s="25"/>
      <c r="M2" s="25"/>
      <c r="N2" s="25"/>
      <c r="O2" s="25"/>
      <c r="P2" s="53"/>
      <c r="R2" s="38"/>
    </row>
    <row r="3" spans="1:24" ht="15" customHeight="1" x14ac:dyDescent="0.25">
      <c r="E3" s="21"/>
    </row>
    <row r="4" spans="1:24" ht="33.75" customHeight="1" thickBot="1" x14ac:dyDescent="0.5">
      <c r="F4" s="68" t="s">
        <v>450</v>
      </c>
      <c r="S4" s="113"/>
    </row>
    <row r="5" spans="1:24" ht="16.5" thickTop="1" x14ac:dyDescent="0.25">
      <c r="R5" s="96" t="s">
        <v>688</v>
      </c>
      <c r="S5" s="83">
        <v>2024</v>
      </c>
      <c r="T5" s="83">
        <v>2025</v>
      </c>
      <c r="U5" s="69" t="s">
        <v>566</v>
      </c>
    </row>
    <row r="6" spans="1:24" ht="21.95" customHeight="1" x14ac:dyDescent="0.4">
      <c r="D6" s="37" t="s">
        <v>473</v>
      </c>
      <c r="E6" s="23">
        <v>2025</v>
      </c>
      <c r="F6" s="23">
        <f>+E6-1</f>
        <v>2024</v>
      </c>
      <c r="G6" s="23">
        <f t="shared" ref="G6:O6" si="0">+F6-1</f>
        <v>2023</v>
      </c>
      <c r="H6" s="23">
        <f t="shared" si="0"/>
        <v>2022</v>
      </c>
      <c r="I6" s="23">
        <f t="shared" si="0"/>
        <v>2021</v>
      </c>
      <c r="J6" s="23">
        <f t="shared" si="0"/>
        <v>2020</v>
      </c>
      <c r="K6" s="23">
        <f t="shared" si="0"/>
        <v>2019</v>
      </c>
      <c r="L6" s="23">
        <f t="shared" si="0"/>
        <v>2018</v>
      </c>
      <c r="M6" s="23">
        <f t="shared" si="0"/>
        <v>2017</v>
      </c>
      <c r="N6" s="23">
        <f t="shared" si="0"/>
        <v>2016</v>
      </c>
      <c r="O6" s="23">
        <f t="shared" si="0"/>
        <v>2015</v>
      </c>
      <c r="R6" t="s">
        <v>482</v>
      </c>
      <c r="S6" s="84">
        <f>+SUMIF(Data!$B$3:$B$9602,$S$5&amp;R6,Data!$K$3:$K$9602)</f>
        <v>6279336</v>
      </c>
      <c r="T6" s="84">
        <f>+SUMIF(Data!$B$3:$B$9602,$T$5&amp;R6,Data!$K$3:$K$9602)</f>
        <v>4716293</v>
      </c>
      <c r="U6" s="98">
        <f t="shared" ref="U6:U7" si="1">+IF(T6=0," ",T6/S6-1)</f>
        <v>-0.24891851622528238</v>
      </c>
      <c r="W6" s="31"/>
      <c r="X6" s="31"/>
    </row>
    <row r="7" spans="1:24" ht="21.95" customHeight="1" x14ac:dyDescent="0.35">
      <c r="D7" s="102" t="str">
        <f>IF(F4="Ocak","Ocak","Ocak - "&amp;F4)</f>
        <v>Ocak - Kasım</v>
      </c>
      <c r="E7" s="47">
        <f>+SUMIF(Data!$A$4:$A$9391,E11&amp;"Topla",Data!$K$4:$K$9391)</f>
        <v>22418717</v>
      </c>
      <c r="F7" s="47">
        <f>+SUMIF(Data!$A$4:$A$9391,F11&amp;"Topla",Data!$K$4:$K$9391)</f>
        <v>29215288</v>
      </c>
      <c r="G7" s="47">
        <f>+SUMIF(Data!$A$4:$A$9391,G11&amp;"Topla",Data!$K$4:$K$9391)</f>
        <v>27228886</v>
      </c>
      <c r="H7" s="47">
        <f>+SUMIF(Data!$A$4:$A$9391,H11&amp;"Topla",Data!$K$4:$K$9391)</f>
        <v>31924962</v>
      </c>
      <c r="I7" s="47">
        <f>+SUMIF(Data!$A$4:$A$9391,I11&amp;"Topla",Data!$K$4:$K$9391)</f>
        <v>8006916</v>
      </c>
      <c r="J7" s="47">
        <f>+SUMIF(Data!$A$4:$A$9391,J11&amp;"Topla",Data!$K$4:$K$9391)</f>
        <v>17397333</v>
      </c>
      <c r="K7" s="47">
        <f>+SUMIF(Data!$A$4:$A$9391,K11&amp;"Topla",Data!$K$4:$K$9391)</f>
        <v>51897005</v>
      </c>
      <c r="L7" s="47">
        <f>+SUMIF(Data!$A$4:$A$9391,L11&amp;"Topla",Data!$K$4:$K$9391)</f>
        <v>59967742</v>
      </c>
      <c r="M7" s="47">
        <f>+SUMIF(Data!$A$4:$A$9391,M11&amp;"Topla",Data!$K$4:$K$9391)</f>
        <v>60917050</v>
      </c>
      <c r="N7" s="47">
        <f>+SUMIF(Data!$A$4:$A$9391,N11&amp;"Topla",Data!$K$4:$K$9391)</f>
        <v>50157240</v>
      </c>
      <c r="O7" s="47">
        <f>+SUMIF(Data!$A$4:$A$9391,O11&amp;"Topla",Data!$K$4:$K$9391)</f>
        <v>51007518</v>
      </c>
      <c r="R7" s="70" t="s">
        <v>483</v>
      </c>
      <c r="S7" s="71">
        <f>+SUMIF(Data!$B$3:$B$9602,$S$5&amp;R7,Data!$K$3:$K$9602)</f>
        <v>5290802</v>
      </c>
      <c r="T7" s="71">
        <f>+SUMIF(Data!$B$3:$B$9602,$T$5&amp;R7,Data!$K$3:$K$9602)</f>
        <v>2426617</v>
      </c>
      <c r="U7" s="99">
        <f t="shared" si="1"/>
        <v>-0.5413517648175078</v>
      </c>
    </row>
    <row r="8" spans="1:24" ht="21.95" customHeight="1" x14ac:dyDescent="0.4">
      <c r="D8" s="36" t="s">
        <v>458</v>
      </c>
      <c r="E8" s="48"/>
      <c r="F8" s="49"/>
      <c r="G8" s="49"/>
      <c r="H8" s="49"/>
      <c r="I8" s="49"/>
      <c r="J8" s="49"/>
      <c r="K8" s="49"/>
      <c r="L8" s="49"/>
      <c r="M8" s="112"/>
      <c r="N8" s="112"/>
      <c r="O8" s="112"/>
      <c r="R8" s="70" t="s">
        <v>484</v>
      </c>
      <c r="S8" s="71">
        <f>+SUMIF(Data!$B$3:$B$9602,$S$5&amp;R8,Data!$K$3:$K$9602)</f>
        <v>2580209</v>
      </c>
      <c r="T8" s="71">
        <f>+SUMIF(Data!$B$3:$B$9602,$T$5&amp;R8,Data!$K$3:$K$9602)</f>
        <v>1365374</v>
      </c>
      <c r="U8" s="99">
        <f>+IF(T8=0," ",T8/S8-1)</f>
        <v>-0.47082813834073134</v>
      </c>
    </row>
    <row r="9" spans="1:24" ht="21.95" customHeight="1" x14ac:dyDescent="0.25">
      <c r="R9" s="70" t="s">
        <v>485</v>
      </c>
      <c r="S9" s="71">
        <f>+SUMIF(Data!$B$3:$B$9602,$S$5&amp;R9,Data!$K$3:$K$9602)</f>
        <v>1470948</v>
      </c>
      <c r="T9" s="71">
        <f>+SUMIF(Data!$B$3:$B$9602,$T$5&amp;R9,Data!$K$3:$K$9602)</f>
        <v>1896591</v>
      </c>
      <c r="U9" s="99">
        <f t="shared" ref="U9:U17" si="2">+IF(T9=0," ",T9/S9-1)</f>
        <v>0.28936644939182088</v>
      </c>
    </row>
    <row r="10" spans="1:24" ht="21.95" customHeight="1" x14ac:dyDescent="0.25">
      <c r="R10" s="70" t="s">
        <v>486</v>
      </c>
      <c r="S10" s="71">
        <f>+SUMIF(Data!$B$3:$B$9602,$S$5&amp;R10,Data!$K$3:$K$9602)</f>
        <v>1371390</v>
      </c>
      <c r="T10" s="71">
        <f>+SUMIF(Data!$B$3:$B$9602,$T$5&amp;R10,Data!$K$3:$K$9602)</f>
        <v>1150660</v>
      </c>
      <c r="U10" s="99">
        <f t="shared" si="2"/>
        <v>-0.16095348515010321</v>
      </c>
    </row>
    <row r="11" spans="1:24" ht="21.95" customHeight="1" x14ac:dyDescent="0.4">
      <c r="D11" s="22" t="s">
        <v>1</v>
      </c>
      <c r="E11" s="23">
        <f>+E6</f>
        <v>2025</v>
      </c>
      <c r="F11" s="23">
        <f t="shared" ref="F11:O11" si="3">+F6</f>
        <v>2024</v>
      </c>
      <c r="G11" s="23">
        <f t="shared" si="3"/>
        <v>2023</v>
      </c>
      <c r="H11" s="23">
        <f t="shared" si="3"/>
        <v>2022</v>
      </c>
      <c r="I11" s="23">
        <f t="shared" si="3"/>
        <v>2021</v>
      </c>
      <c r="J11" s="23">
        <f t="shared" si="3"/>
        <v>2020</v>
      </c>
      <c r="K11" s="23">
        <f t="shared" si="3"/>
        <v>2019</v>
      </c>
      <c r="L11" s="23">
        <f t="shared" si="3"/>
        <v>2018</v>
      </c>
      <c r="M11" s="23">
        <f t="shared" si="3"/>
        <v>2017</v>
      </c>
      <c r="N11" s="23">
        <f t="shared" si="3"/>
        <v>2016</v>
      </c>
      <c r="O11" s="23">
        <f t="shared" si="3"/>
        <v>2015</v>
      </c>
      <c r="R11" s="70" t="s">
        <v>487</v>
      </c>
      <c r="S11" s="71">
        <f>+SUMIF(Data!$B$3:$B$9602,$S$5&amp;R11,Data!$K$3:$K$9602)</f>
        <v>2325304</v>
      </c>
      <c r="T11" s="71">
        <f>+SUMIF(Data!$B$3:$B$9602,$T$5&amp;R11,Data!$K$3:$K$9602)</f>
        <v>2490180</v>
      </c>
      <c r="U11" s="99">
        <f t="shared" si="2"/>
        <v>7.0905137564808651E-2</v>
      </c>
    </row>
    <row r="12" spans="1:24" ht="21.95" customHeight="1" x14ac:dyDescent="0.25">
      <c r="A12">
        <v>1</v>
      </c>
      <c r="B12" s="79">
        <f>+IFERROR(VLOOKUP($F$4&amp;E$11&amp;A12,Kaynak!$C$162:$G$9474,5,0),"")</f>
        <v>44</v>
      </c>
      <c r="D12" s="94">
        <f>IFERROR(VLOOKUP($F$4&amp;E$11&amp;A12,Kaynak!$C$162:$H$9474,6,0),"")</f>
        <v>45961</v>
      </c>
      <c r="E12" s="95">
        <f>IFERROR(VLOOKUP(E$11&amp;$B12,Data!$D$4:$M$9391,8,0),"")</f>
        <v>461157</v>
      </c>
      <c r="F12" s="95">
        <f>IFERROR(VLOOKUP(F$11&amp;$B12,Data!$D$4:$M$9391,8,0),"")</f>
        <v>710407</v>
      </c>
      <c r="G12" s="95">
        <f>IFERROR(VLOOKUP(G$11&amp;$B12,Data!$D$4:$M$9391,8,0),"")</f>
        <v>434470</v>
      </c>
      <c r="H12" s="95">
        <f>IFERROR(VLOOKUP(H$11&amp;$B12,Data!$D$4:$M$9391,8,0),"")</f>
        <v>544974</v>
      </c>
      <c r="I12" s="95">
        <f>IFERROR(VLOOKUP(I$11&amp;$B12,Data!$D$4:$M$9391,8,0),"")</f>
        <v>450164</v>
      </c>
      <c r="J12" s="95">
        <f>IFERROR(VLOOKUP(J$11&amp;$B12,Data!$D$4:$M$9391,8,0),"")</f>
        <v>55465</v>
      </c>
      <c r="K12" s="95">
        <f>IFERROR(VLOOKUP(K$11&amp;$B12,Data!$D$4:$M$9391,8,0),"")</f>
        <v>1228447</v>
      </c>
      <c r="L12" s="95">
        <f>IFERROR(VLOOKUP(L$11&amp;$B12,Data!$D$4:$M$9391,8,0),"")</f>
        <v>2567842</v>
      </c>
      <c r="M12" s="95">
        <f>IFERROR(VLOOKUP(M$11&amp;$B12,Data!$D$4:$M$9391,8,0),"")</f>
        <v>1831109</v>
      </c>
      <c r="N12" s="95">
        <f>IFERROR(VLOOKUP(N$11&amp;$B12,Data!$D$4:$M$9391,8,0),"")</f>
        <v>1457908</v>
      </c>
      <c r="O12" s="95">
        <f>IFERROR(VLOOKUP(O$11&amp;$B12,Data!$D$4:$M$9391,8,0),"")</f>
        <v>779072</v>
      </c>
      <c r="R12" s="70" t="s">
        <v>488</v>
      </c>
      <c r="S12" s="71">
        <f>+SUMIF(Data!$B$3:$B$9602,$S$5&amp;R12,Data!$K$3:$K$9602)</f>
        <v>2184390</v>
      </c>
      <c r="T12" s="71">
        <f>+SUMIF(Data!$B$3:$B$9602,$T$5&amp;R12,Data!$K$3:$K$9602)</f>
        <v>1400363</v>
      </c>
      <c r="U12" s="99">
        <f t="shared" si="2"/>
        <v>-0.35892262828524213</v>
      </c>
    </row>
    <row r="13" spans="1:24" ht="21.95" customHeight="1" x14ac:dyDescent="0.25">
      <c r="A13">
        <v>2</v>
      </c>
      <c r="B13" s="79">
        <f>+IFERROR(VLOOKUP($F$4&amp;E$11&amp;A13,Kaynak!$C$162:$G$9474,5,0),"")</f>
        <v>45</v>
      </c>
      <c r="D13" s="94">
        <f>IFERROR(VLOOKUP($F$4&amp;E$11&amp;A13,Kaynak!$C$162:$H$9474,6,0),"")</f>
        <v>45968</v>
      </c>
      <c r="E13" s="95">
        <f>IFERROR(VLOOKUP(E$11&amp;$B13,Data!$D$4:$M$9391,8,0),"")</f>
        <v>916237</v>
      </c>
      <c r="F13" s="95">
        <f>IFERROR(VLOOKUP(F$11&amp;$B13,Data!$D$4:$M$9391,8,0),"")</f>
        <v>697432</v>
      </c>
      <c r="G13" s="95">
        <f>IFERROR(VLOOKUP(G$11&amp;$B13,Data!$D$4:$M$9391,8,0),"")</f>
        <v>822018</v>
      </c>
      <c r="H13" s="95">
        <f>IFERROR(VLOOKUP(H$11&amp;$B13,Data!$D$4:$M$9391,8,0),"")</f>
        <v>440960</v>
      </c>
      <c r="I13" s="95">
        <f>IFERROR(VLOOKUP(I$11&amp;$B13,Data!$D$4:$M$9391,8,0),"")</f>
        <v>468160</v>
      </c>
      <c r="J13" s="95">
        <f>IFERROR(VLOOKUP(J$11&amp;$B13,Data!$D$4:$M$9391,8,0),"")</f>
        <v>52261</v>
      </c>
      <c r="K13" s="95">
        <f>IFERROR(VLOOKUP(K$11&amp;$B13,Data!$D$4:$M$9391,8,0),"")</f>
        <v>2179637</v>
      </c>
      <c r="L13" s="95">
        <f>IFERROR(VLOOKUP(L$11&amp;$B13,Data!$D$4:$M$9391,8,0),"")</f>
        <v>2418085</v>
      </c>
      <c r="M13" s="95">
        <f>IFERROR(VLOOKUP(M$11&amp;$B13,Data!$D$4:$M$9391,8,0),"")</f>
        <v>2083782</v>
      </c>
      <c r="N13" s="95">
        <f>IFERROR(VLOOKUP(N$11&amp;$B13,Data!$D$4:$M$9391,8,0),"")</f>
        <v>1663140</v>
      </c>
      <c r="O13" s="95">
        <f>IFERROR(VLOOKUP(O$11&amp;$B13,Data!$D$4:$M$9391,8,0),"")</f>
        <v>778629</v>
      </c>
      <c r="R13" s="70" t="s">
        <v>489</v>
      </c>
      <c r="S13" s="71">
        <f>+SUMIF(Data!$B$3:$B$9602,$S$5&amp;R13,Data!$K$3:$K$9602)</f>
        <v>2123660</v>
      </c>
      <c r="T13" s="71">
        <f>+SUMIF(Data!$B$3:$B$9602,$T$5&amp;R13,Data!$K$3:$K$9602)</f>
        <v>1116840</v>
      </c>
      <c r="U13" s="99">
        <f t="shared" si="2"/>
        <v>-0.47409660680146537</v>
      </c>
    </row>
    <row r="14" spans="1:24" ht="21.95" customHeight="1" x14ac:dyDescent="0.25">
      <c r="A14">
        <v>3</v>
      </c>
      <c r="B14" s="79">
        <f>+IFERROR(VLOOKUP($F$4&amp;E$11&amp;A14,Kaynak!$C$162:$G$9474,5,0),"")</f>
        <v>46</v>
      </c>
      <c r="D14" s="94">
        <f>IFERROR(VLOOKUP($F$4&amp;E$11&amp;A14,Kaynak!$C$162:$H$9474,6,0),"")</f>
        <v>45975</v>
      </c>
      <c r="E14" s="95">
        <f>IFERROR(VLOOKUP(E$11&amp;$B14,Data!$D$4:$M$9391,8,0),"")</f>
        <v>984165</v>
      </c>
      <c r="F14" s="95">
        <f>IFERROR(VLOOKUP(F$11&amp;$B14,Data!$D$4:$M$9391,8,0),"")</f>
        <v>876403</v>
      </c>
      <c r="G14" s="95">
        <f>IFERROR(VLOOKUP(G$11&amp;$B14,Data!$D$4:$M$9391,8,0),"")</f>
        <v>1327346</v>
      </c>
      <c r="H14" s="95">
        <f>IFERROR(VLOOKUP(H$11&amp;$B14,Data!$D$4:$M$9391,8,0),"")</f>
        <v>960519</v>
      </c>
      <c r="I14" s="95">
        <f>IFERROR(VLOOKUP(I$11&amp;$B14,Data!$D$4:$M$9391,8,0),"")</f>
        <v>666642</v>
      </c>
      <c r="J14" s="95">
        <f>IFERROR(VLOOKUP(J$11&amp;$B14,Data!$D$4:$M$9391,8,0),"")</f>
        <v>74096</v>
      </c>
      <c r="K14" s="95">
        <f>IFERROR(VLOOKUP(K$11&amp;$B14,Data!$D$4:$M$9391,8,0),"")</f>
        <v>2639319</v>
      </c>
      <c r="L14" s="95">
        <f>IFERROR(VLOOKUP(L$11&amp;$B14,Data!$D$4:$M$9391,8,0),"")</f>
        <v>2384185</v>
      </c>
      <c r="M14" s="95">
        <f>IFERROR(VLOOKUP(M$11&amp;$B14,Data!$D$4:$M$9391,8,0),"")</f>
        <v>2290502</v>
      </c>
      <c r="N14" s="95">
        <f>IFERROR(VLOOKUP(N$11&amp;$B14,Data!$D$4:$M$9391,8,0),"")</f>
        <v>1564353</v>
      </c>
      <c r="O14" s="95">
        <f>IFERROR(VLOOKUP(O$11&amp;$B14,Data!$D$4:$M$9391,8,0),"")</f>
        <v>1245529</v>
      </c>
      <c r="R14" s="70" t="s">
        <v>490</v>
      </c>
      <c r="S14" s="71">
        <f>+SUMIF(Data!$B$3:$B$9602,$S$5&amp;R14,Data!$K$3:$K$9602)</f>
        <v>1342162</v>
      </c>
      <c r="T14" s="71">
        <f>+SUMIF(Data!$B$3:$B$9602,$T$5&amp;R14,Data!$K$3:$K$9602)</f>
        <v>1783415</v>
      </c>
      <c r="U14" s="99">
        <f t="shared" si="2"/>
        <v>0.32876284680984869</v>
      </c>
    </row>
    <row r="15" spans="1:24" ht="21.95" customHeight="1" x14ac:dyDescent="0.25">
      <c r="A15">
        <v>4</v>
      </c>
      <c r="B15" s="79">
        <f>+IFERROR(VLOOKUP($F$4&amp;E$11&amp;A15,Kaynak!$C$162:$G$9474,5,0),"")</f>
        <v>47</v>
      </c>
      <c r="D15" s="94">
        <f>IFERROR(VLOOKUP($F$4&amp;E$11&amp;A15,Kaynak!$C$162:$H$9474,6,0),"")</f>
        <v>45982</v>
      </c>
      <c r="E15" s="95">
        <f>IFERROR(VLOOKUP(E$11&amp;$B15,Data!$D$4:$M$9391,8,0),"")</f>
        <v>974277</v>
      </c>
      <c r="F15" s="95">
        <f>IFERROR(VLOOKUP(F$11&amp;$B15,Data!$D$4:$M$9391,8,0),"")</f>
        <v>647637</v>
      </c>
      <c r="G15" s="95">
        <f>IFERROR(VLOOKUP(G$11&amp;$B15,Data!$D$4:$M$9391,8,0),"")</f>
        <v>716088</v>
      </c>
      <c r="H15" s="95">
        <f>IFERROR(VLOOKUP(H$11&amp;$B15,Data!$D$4:$M$9391,8,0),"")</f>
        <v>818535</v>
      </c>
      <c r="I15" s="95">
        <f>IFERROR(VLOOKUP(I$11&amp;$B15,Data!$D$4:$M$9391,8,0),"")</f>
        <v>420028</v>
      </c>
      <c r="J15" s="95">
        <f>IFERROR(VLOOKUP(J$11&amp;$B15,Data!$D$4:$M$9391,8,0),"")</f>
        <v>4541</v>
      </c>
      <c r="K15" s="95">
        <f>IFERROR(VLOOKUP(K$11&amp;$B15,Data!$D$4:$M$9391,8,0),"")</f>
        <v>1961406</v>
      </c>
      <c r="L15" s="95">
        <f>IFERROR(VLOOKUP(L$11&amp;$B15,Data!$D$4:$M$9391,8,0),"")</f>
        <v>2248574</v>
      </c>
      <c r="M15" s="95">
        <f>IFERROR(VLOOKUP(M$11&amp;$B15,Data!$D$4:$M$9391,8,0),"")</f>
        <v>2239267</v>
      </c>
      <c r="N15" s="95">
        <f>IFERROR(VLOOKUP(N$11&amp;$B15,Data!$D$4:$M$9391,8,0),"")</f>
        <v>1831599</v>
      </c>
      <c r="O15" s="95">
        <f>IFERROR(VLOOKUP(O$11&amp;$B15,Data!$D$4:$M$9391,8,0),"")</f>
        <v>1212433</v>
      </c>
      <c r="R15" s="70" t="s">
        <v>491</v>
      </c>
      <c r="S15" s="71">
        <f>+SUMIF(Data!$B$3:$B$9602,$S$5&amp;R15,Data!$K$3:$K$9602)</f>
        <v>1315208</v>
      </c>
      <c r="T15" s="71">
        <f>+SUMIF(Data!$B$3:$B$9602,$T$5&amp;R15,Data!$K$3:$K$9602)</f>
        <v>1344215</v>
      </c>
      <c r="U15" s="99">
        <f t="shared" si="2"/>
        <v>2.2055066575020765E-2</v>
      </c>
    </row>
    <row r="16" spans="1:24" ht="21.95" customHeight="1" x14ac:dyDescent="0.25">
      <c r="A16">
        <v>5</v>
      </c>
      <c r="B16" s="79" t="str">
        <f>+IFERROR(VLOOKUP($F$4&amp;E$11&amp;A16,Kaynak!$C$162:$G$9474,5,0),"")</f>
        <v/>
      </c>
      <c r="D16" s="94" t="str">
        <f>IFERROR(VLOOKUP($F$4&amp;E$11&amp;A16,Kaynak!$C$162:$H$9474,6,0),"")</f>
        <v/>
      </c>
      <c r="E16" s="95" t="str">
        <f>IFERROR(VLOOKUP(E$11&amp;$B16,Data!$D$4:$M$9391,8,0),"")</f>
        <v/>
      </c>
      <c r="F16" s="95" t="str">
        <f>IFERROR(VLOOKUP(F$11&amp;$B16,Data!$D$4:$M$9391,8,0),"")</f>
        <v/>
      </c>
      <c r="G16" s="95" t="str">
        <f>IFERROR(VLOOKUP(G$11&amp;$B16,Data!$D$4:$M$9391,8,0),"")</f>
        <v/>
      </c>
      <c r="H16" s="95" t="str">
        <f>IFERROR(VLOOKUP(H$11&amp;$B16,Data!$D$4:$M$9391,8,0),"")</f>
        <v/>
      </c>
      <c r="I16" s="95" t="str">
        <f>IFERROR(VLOOKUP(I$11&amp;$B16,Data!$D$4:$M$9391,8,0),"")</f>
        <v/>
      </c>
      <c r="J16" s="95" t="str">
        <f>IFERROR(VLOOKUP(J$11&amp;$B16,Data!$D$4:$M$9391,8,0),"")</f>
        <v/>
      </c>
      <c r="K16" s="95" t="str">
        <f>IFERROR(VLOOKUP(K$11&amp;$B16,Data!$D$4:$M$9391,8,0),"")</f>
        <v/>
      </c>
      <c r="L16" s="95" t="str">
        <f>IFERROR(VLOOKUP(L$11&amp;$B16,Data!$D$4:$M$9391,8,0),"")</f>
        <v/>
      </c>
      <c r="M16" s="95" t="str">
        <f>IFERROR(VLOOKUP(M$11&amp;$B16,Data!$D$4:$M$9391,8,0),"")</f>
        <v/>
      </c>
      <c r="N16" s="95" t="str">
        <f>IFERROR(VLOOKUP(N$11&amp;$B16,Data!$D$4:$M$9391,8,0),"")</f>
        <v/>
      </c>
      <c r="O16" s="95" t="str">
        <f>IFERROR(VLOOKUP(O$11&amp;$B16,Data!$D$4:$M$9391,8,0),"")</f>
        <v/>
      </c>
      <c r="R16" s="70" t="s">
        <v>492</v>
      </c>
      <c r="S16" s="71">
        <f>+SUMIF(Data!$B$3:$B$9602,$S$5&amp;R16,Data!$K$3:$K$9602)</f>
        <v>2931879</v>
      </c>
      <c r="T16" s="71">
        <f>+SUMIF(Data!$B$3:$B$9602,$T$5&amp;R16,Data!$K$3:$K$9602)</f>
        <v>3335836</v>
      </c>
      <c r="U16" s="99">
        <f t="shared" si="2"/>
        <v>0.13778092479259896</v>
      </c>
    </row>
    <row r="17" spans="4:21" ht="21.95" customHeight="1" x14ac:dyDescent="0.25"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R17" t="s">
        <v>493</v>
      </c>
      <c r="S17" s="51">
        <f>+SUMIF(Data!$B$3:$B$9602,$S$5&amp;R17,Data!$K$3:$K$9602)</f>
        <v>3909376</v>
      </c>
      <c r="T17" s="51">
        <f>+SUMIF(Data!$B$3:$B$9602,$T$5&amp;R17,Data!$K$3:$K$9602)</f>
        <v>0</v>
      </c>
      <c r="U17" s="100" t="str">
        <f t="shared" si="2"/>
        <v xml:space="preserve"> </v>
      </c>
    </row>
    <row r="18" spans="4:21" ht="21.95" customHeight="1" x14ac:dyDescent="0.4">
      <c r="D18" s="86" t="s">
        <v>472</v>
      </c>
      <c r="E18" s="87">
        <f t="shared" ref="E18:N18" si="4">SUM(E12:E16)</f>
        <v>3335836</v>
      </c>
      <c r="F18" s="87">
        <f t="shared" si="4"/>
        <v>2931879</v>
      </c>
      <c r="G18" s="87">
        <f t="shared" si="4"/>
        <v>3299922</v>
      </c>
      <c r="H18" s="87">
        <f t="shared" si="4"/>
        <v>2764988</v>
      </c>
      <c r="I18" s="87">
        <f t="shared" si="4"/>
        <v>2004994</v>
      </c>
      <c r="J18" s="87">
        <f t="shared" si="4"/>
        <v>186363</v>
      </c>
      <c r="K18" s="87">
        <f t="shared" si="4"/>
        <v>8008809</v>
      </c>
      <c r="L18" s="87">
        <f>SUM(L12:L16)</f>
        <v>9618686</v>
      </c>
      <c r="M18" s="87">
        <f t="shared" ref="M18" si="5">SUM(M12:M16)</f>
        <v>8444660</v>
      </c>
      <c r="N18" s="87">
        <f t="shared" si="4"/>
        <v>6517000</v>
      </c>
      <c r="O18" s="87">
        <f t="shared" ref="O18" si="6">SUM(O12:O16)</f>
        <v>4015663</v>
      </c>
      <c r="R18" s="97" t="str">
        <f>+"OCAK - "&amp;HLOOKUP("AY",R5:R17,IFERROR(MATCH(" ",U5:U17,0)-1,13),0)</f>
        <v>OCAK - KASIM</v>
      </c>
      <c r="S18" s="50">
        <f>SUMIF(T6:T17,"&gt;0",S6:S17)</f>
        <v>29215288</v>
      </c>
      <c r="T18" s="50">
        <f>SUM(T6:T17)</f>
        <v>23026384</v>
      </c>
      <c r="U18" s="101">
        <f>T18/S18-1</f>
        <v>-0.211837856946678</v>
      </c>
    </row>
    <row r="19" spans="4:21" ht="21.95" customHeight="1" x14ac:dyDescent="0.4">
      <c r="D19" s="36" t="s">
        <v>458</v>
      </c>
      <c r="E19" s="27"/>
      <c r="F19" s="28"/>
      <c r="G19" s="28"/>
      <c r="H19" s="28"/>
      <c r="I19" s="28"/>
      <c r="J19" s="28"/>
      <c r="K19" s="28"/>
      <c r="L19" s="28"/>
      <c r="M19" s="112"/>
      <c r="N19" s="112"/>
      <c r="O19" s="112"/>
      <c r="R19" s="122" t="str">
        <f>"* Rapor "&amp;T5&amp;" haftaları baz alınarak hazırlanmıştır."</f>
        <v>* Rapor 2025 haftaları baz alınarak hazırlanmıştır.</v>
      </c>
      <c r="S19" s="53"/>
      <c r="T19" s="53"/>
    </row>
    <row r="20" spans="4:21" ht="2.25" customHeight="1" x14ac:dyDescent="0.25"/>
    <row r="21" spans="4:21" x14ac:dyDescent="0.25">
      <c r="D21" s="20" t="s">
        <v>459</v>
      </c>
    </row>
    <row r="22" spans="4:21" x14ac:dyDescent="0.25">
      <c r="D22" s="20" t="s">
        <v>817</v>
      </c>
      <c r="T22" s="31"/>
    </row>
    <row r="23" spans="4:21" ht="26.25" x14ac:dyDescent="0.4">
      <c r="D23" s="88" t="s">
        <v>659</v>
      </c>
      <c r="E23" s="53"/>
      <c r="F23" s="53"/>
      <c r="G23" s="53"/>
    </row>
    <row r="24" spans="4:21" ht="26.25" x14ac:dyDescent="0.4">
      <c r="D24" s="118" t="s">
        <v>440</v>
      </c>
      <c r="E24" s="119" t="s">
        <v>660</v>
      </c>
      <c r="F24" s="120" t="s">
        <v>661</v>
      </c>
      <c r="G24" s="118" t="s">
        <v>441</v>
      </c>
      <c r="H24" s="119" t="s">
        <v>660</v>
      </c>
      <c r="I24" s="120" t="s">
        <v>661</v>
      </c>
      <c r="J24" s="118" t="s">
        <v>442</v>
      </c>
      <c r="K24" s="119" t="s">
        <v>660</v>
      </c>
      <c r="L24" s="120" t="s">
        <v>661</v>
      </c>
      <c r="N24" s="53"/>
      <c r="P24" s="53"/>
      <c r="Q24" s="53"/>
      <c r="R24" s="53"/>
      <c r="S24" s="53"/>
      <c r="T24" s="53"/>
    </row>
    <row r="25" spans="4:21" x14ac:dyDescent="0.25">
      <c r="D25" s="89">
        <v>1</v>
      </c>
      <c r="E25" s="105" t="s">
        <v>807</v>
      </c>
      <c r="F25" s="106">
        <v>1396512</v>
      </c>
      <c r="G25" s="89">
        <v>1</v>
      </c>
      <c r="H25" s="105" t="s">
        <v>830</v>
      </c>
      <c r="I25" s="106">
        <v>350198</v>
      </c>
      <c r="J25" s="89">
        <v>1</v>
      </c>
      <c r="K25" s="105" t="s">
        <v>839</v>
      </c>
      <c r="L25" s="106">
        <v>164578</v>
      </c>
      <c r="N25" s="53"/>
      <c r="P25" s="53"/>
      <c r="Q25" s="53"/>
      <c r="R25" s="53"/>
      <c r="S25" s="53"/>
      <c r="T25" s="53"/>
    </row>
    <row r="26" spans="4:21" x14ac:dyDescent="0.25">
      <c r="D26" s="90">
        <v>2</v>
      </c>
      <c r="E26" s="107" t="s">
        <v>818</v>
      </c>
      <c r="F26" s="108">
        <v>588740</v>
      </c>
      <c r="G26" s="90">
        <v>2</v>
      </c>
      <c r="H26" s="107" t="s">
        <v>831</v>
      </c>
      <c r="I26" s="108">
        <v>328041</v>
      </c>
      <c r="J26" s="90">
        <v>2</v>
      </c>
      <c r="K26" s="107" t="s">
        <v>830</v>
      </c>
      <c r="L26" s="108">
        <v>131817</v>
      </c>
      <c r="N26" s="53"/>
      <c r="P26" s="53"/>
      <c r="Q26" s="53"/>
      <c r="R26" s="53"/>
      <c r="S26" s="53"/>
      <c r="T26" s="53"/>
    </row>
    <row r="27" spans="4:21" x14ac:dyDescent="0.25">
      <c r="D27" s="89">
        <v>3</v>
      </c>
      <c r="E27" s="105" t="s">
        <v>819</v>
      </c>
      <c r="F27" s="106">
        <v>528072</v>
      </c>
      <c r="G27" s="89">
        <v>3</v>
      </c>
      <c r="H27" s="105" t="s">
        <v>807</v>
      </c>
      <c r="I27" s="106">
        <v>257372</v>
      </c>
      <c r="J27" s="89">
        <v>3</v>
      </c>
      <c r="K27" s="105" t="s">
        <v>840</v>
      </c>
      <c r="L27" s="106">
        <v>94981</v>
      </c>
      <c r="N27" s="53"/>
      <c r="P27" s="53"/>
      <c r="Q27" s="53"/>
      <c r="R27" s="53"/>
      <c r="S27" s="53"/>
      <c r="T27" s="53"/>
    </row>
    <row r="28" spans="4:21" x14ac:dyDescent="0.25">
      <c r="D28" s="90">
        <v>4</v>
      </c>
      <c r="E28" s="107" t="s">
        <v>820</v>
      </c>
      <c r="F28" s="108">
        <v>431235</v>
      </c>
      <c r="G28" s="90">
        <v>4</v>
      </c>
      <c r="H28" s="107" t="s">
        <v>822</v>
      </c>
      <c r="I28" s="108">
        <v>183473</v>
      </c>
      <c r="J28" s="90">
        <v>4</v>
      </c>
      <c r="K28" s="107" t="s">
        <v>841</v>
      </c>
      <c r="L28" s="108">
        <v>84940</v>
      </c>
      <c r="N28" s="53"/>
      <c r="P28" s="53"/>
      <c r="Q28" s="53"/>
      <c r="R28" s="53"/>
      <c r="S28" s="53"/>
      <c r="T28" s="53"/>
    </row>
    <row r="29" spans="4:21" x14ac:dyDescent="0.25">
      <c r="D29" s="89">
        <v>5</v>
      </c>
      <c r="E29" s="105" t="s">
        <v>821</v>
      </c>
      <c r="F29" s="106">
        <v>426954</v>
      </c>
      <c r="G29" s="89">
        <v>5</v>
      </c>
      <c r="H29" s="105" t="s">
        <v>832</v>
      </c>
      <c r="I29" s="106">
        <v>169150</v>
      </c>
      <c r="J29" s="89">
        <v>5</v>
      </c>
      <c r="K29" s="105" t="s">
        <v>842</v>
      </c>
      <c r="L29" s="106">
        <v>81288</v>
      </c>
      <c r="N29" s="53"/>
      <c r="P29" s="53"/>
      <c r="Q29" s="53"/>
      <c r="R29" s="53"/>
      <c r="S29" s="53"/>
      <c r="T29" s="53"/>
    </row>
    <row r="30" spans="4:21" x14ac:dyDescent="0.25">
      <c r="D30" s="90">
        <v>6</v>
      </c>
      <c r="E30" s="107" t="s">
        <v>822</v>
      </c>
      <c r="F30" s="108">
        <v>372488</v>
      </c>
      <c r="G30" s="90">
        <v>6</v>
      </c>
      <c r="H30" s="107" t="s">
        <v>820</v>
      </c>
      <c r="I30" s="108">
        <v>157170</v>
      </c>
      <c r="J30" s="90">
        <v>6</v>
      </c>
      <c r="K30" s="107" t="s">
        <v>843</v>
      </c>
      <c r="L30" s="108">
        <v>66869</v>
      </c>
      <c r="N30" s="53"/>
      <c r="P30" s="53"/>
      <c r="Q30" s="53"/>
      <c r="R30" s="53"/>
      <c r="S30" s="53"/>
      <c r="T30" s="53"/>
    </row>
    <row r="31" spans="4:21" x14ac:dyDescent="0.25">
      <c r="D31" s="89">
        <v>7</v>
      </c>
      <c r="E31" s="105" t="s">
        <v>823</v>
      </c>
      <c r="F31" s="106">
        <v>147937</v>
      </c>
      <c r="G31" s="89">
        <v>7</v>
      </c>
      <c r="H31" s="105" t="s">
        <v>819</v>
      </c>
      <c r="I31" s="106">
        <v>117066</v>
      </c>
      <c r="J31" s="89">
        <v>7</v>
      </c>
      <c r="K31" s="105" t="s">
        <v>844</v>
      </c>
      <c r="L31" s="106">
        <v>63740</v>
      </c>
      <c r="N31" s="53"/>
      <c r="P31" s="53"/>
      <c r="Q31" s="53"/>
      <c r="R31" s="53"/>
      <c r="S31" s="53"/>
      <c r="T31" s="53"/>
    </row>
    <row r="32" spans="4:21" x14ac:dyDescent="0.25">
      <c r="D32" s="90">
        <v>8</v>
      </c>
      <c r="E32" s="107" t="s">
        <v>824</v>
      </c>
      <c r="F32" s="108">
        <v>138258</v>
      </c>
      <c r="G32" s="90">
        <v>8</v>
      </c>
      <c r="H32" s="107" t="s">
        <v>818</v>
      </c>
      <c r="I32" s="108">
        <v>99398</v>
      </c>
      <c r="J32" s="90">
        <v>8</v>
      </c>
      <c r="K32" s="107" t="s">
        <v>832</v>
      </c>
      <c r="L32" s="108">
        <v>51188</v>
      </c>
      <c r="N32" s="53"/>
      <c r="P32" s="53"/>
      <c r="Q32" s="53"/>
      <c r="R32" s="53"/>
      <c r="S32" s="53"/>
      <c r="T32" s="53"/>
    </row>
    <row r="33" spans="3:20" x14ac:dyDescent="0.25">
      <c r="D33" s="89">
        <v>9</v>
      </c>
      <c r="E33" s="105" t="s">
        <v>806</v>
      </c>
      <c r="F33" s="106">
        <v>95918</v>
      </c>
      <c r="G33" s="89">
        <v>9</v>
      </c>
      <c r="H33" s="105" t="s">
        <v>821</v>
      </c>
      <c r="I33" s="106">
        <v>84528</v>
      </c>
      <c r="J33" s="89">
        <v>9</v>
      </c>
      <c r="K33" s="105" t="s">
        <v>845</v>
      </c>
      <c r="L33" s="106">
        <v>49055</v>
      </c>
      <c r="N33" s="53"/>
      <c r="P33" s="53"/>
      <c r="Q33" s="53"/>
      <c r="R33" s="53"/>
      <c r="S33" s="53"/>
      <c r="T33" s="53"/>
    </row>
    <row r="34" spans="3:20" x14ac:dyDescent="0.25">
      <c r="D34" s="109">
        <v>10</v>
      </c>
      <c r="E34" s="110" t="s">
        <v>825</v>
      </c>
      <c r="F34" s="111">
        <v>90157</v>
      </c>
      <c r="G34" s="109">
        <v>10</v>
      </c>
      <c r="H34" s="110" t="s">
        <v>833</v>
      </c>
      <c r="I34" s="111">
        <v>68555</v>
      </c>
      <c r="J34" s="109">
        <v>10</v>
      </c>
      <c r="K34" s="110" t="s">
        <v>846</v>
      </c>
      <c r="L34" s="111">
        <v>44507</v>
      </c>
      <c r="N34" s="53"/>
      <c r="P34" s="53"/>
      <c r="Q34" s="53"/>
      <c r="R34" s="53"/>
      <c r="S34" s="53"/>
      <c r="T34" s="53"/>
    </row>
    <row r="35" spans="3:20" ht="26.25" hidden="1" x14ac:dyDescent="0.4">
      <c r="C35" s="53"/>
      <c r="D35" s="114"/>
      <c r="E35" s="115"/>
      <c r="F35" s="116"/>
      <c r="G35" s="114"/>
      <c r="H35" s="115"/>
      <c r="I35" s="116"/>
      <c r="J35" s="114"/>
      <c r="K35" s="115"/>
      <c r="L35" s="116"/>
      <c r="N35" s="53"/>
      <c r="P35" s="53"/>
      <c r="Q35" s="53"/>
      <c r="R35" s="53"/>
      <c r="T35" s="53"/>
    </row>
    <row r="36" spans="3:20" hidden="1" x14ac:dyDescent="0.25">
      <c r="C36" s="53"/>
      <c r="D36" s="89"/>
      <c r="E36" s="105"/>
      <c r="F36" s="106"/>
      <c r="G36" s="89"/>
      <c r="H36" s="105"/>
      <c r="I36" s="106"/>
      <c r="J36" s="89"/>
      <c r="K36" s="105"/>
      <c r="L36" s="106"/>
      <c r="N36" s="53"/>
      <c r="P36" s="53"/>
      <c r="Q36" s="53"/>
      <c r="R36" s="53"/>
      <c r="S36" s="53"/>
      <c r="T36" s="53"/>
    </row>
    <row r="37" spans="3:20" hidden="1" x14ac:dyDescent="0.25">
      <c r="C37" s="53"/>
      <c r="D37" s="90"/>
      <c r="E37" s="107"/>
      <c r="F37" s="108"/>
      <c r="G37" s="90"/>
      <c r="H37" s="107"/>
      <c r="I37" s="108"/>
      <c r="J37" s="90"/>
      <c r="K37" s="107"/>
      <c r="L37" s="108"/>
      <c r="N37" s="53"/>
      <c r="P37" s="53"/>
      <c r="Q37" s="31"/>
      <c r="R37" s="53"/>
      <c r="S37" s="53"/>
      <c r="T37" s="53"/>
    </row>
    <row r="38" spans="3:20" hidden="1" x14ac:dyDescent="0.25">
      <c r="C38" s="53"/>
      <c r="D38" s="89"/>
      <c r="E38" s="105"/>
      <c r="F38" s="106"/>
      <c r="G38" s="89"/>
      <c r="H38" s="105"/>
      <c r="I38" s="106"/>
      <c r="J38" s="89"/>
      <c r="K38" s="105"/>
      <c r="L38" s="106"/>
      <c r="N38" s="53"/>
      <c r="P38" s="53"/>
      <c r="Q38" s="31"/>
      <c r="R38" s="53"/>
      <c r="S38" s="53"/>
      <c r="T38" s="53"/>
    </row>
    <row r="39" spans="3:20" hidden="1" x14ac:dyDescent="0.25">
      <c r="C39" s="53"/>
      <c r="D39" s="90"/>
      <c r="E39" s="107"/>
      <c r="F39" s="108"/>
      <c r="G39" s="90"/>
      <c r="H39" s="107"/>
      <c r="I39" s="108"/>
      <c r="J39" s="90"/>
      <c r="K39" s="107"/>
      <c r="L39" s="108"/>
      <c r="N39" s="53"/>
      <c r="P39" s="53"/>
      <c r="Q39" s="31"/>
      <c r="R39" s="53"/>
      <c r="S39" s="53"/>
      <c r="T39" s="53"/>
    </row>
    <row r="40" spans="3:20" hidden="1" x14ac:dyDescent="0.25">
      <c r="C40" s="53"/>
      <c r="D40" s="89"/>
      <c r="E40" s="105"/>
      <c r="F40" s="106"/>
      <c r="G40" s="89"/>
      <c r="H40" s="105"/>
      <c r="I40" s="106"/>
      <c r="J40" s="89"/>
      <c r="K40" s="105"/>
      <c r="L40" s="106"/>
      <c r="N40" s="53"/>
      <c r="P40" s="53"/>
      <c r="Q40" s="31"/>
      <c r="R40" s="53"/>
      <c r="S40" s="53"/>
      <c r="T40" s="53"/>
    </row>
    <row r="41" spans="3:20" hidden="1" x14ac:dyDescent="0.25">
      <c r="C41" s="53"/>
      <c r="D41" s="90"/>
      <c r="E41" s="107"/>
      <c r="F41" s="108"/>
      <c r="G41" s="90"/>
      <c r="H41" s="107"/>
      <c r="I41" s="108"/>
      <c r="J41" s="90"/>
      <c r="K41" s="107"/>
      <c r="L41" s="108"/>
      <c r="N41" s="53"/>
      <c r="P41" s="53"/>
      <c r="Q41" s="31"/>
      <c r="R41" s="53"/>
      <c r="S41" s="53"/>
      <c r="T41" s="53"/>
    </row>
    <row r="42" spans="3:20" hidden="1" x14ac:dyDescent="0.25">
      <c r="C42" s="53"/>
      <c r="D42" s="89"/>
      <c r="E42" s="105"/>
      <c r="F42" s="106"/>
      <c r="G42" s="89"/>
      <c r="H42" s="105"/>
      <c r="I42" s="106"/>
      <c r="J42" s="89"/>
      <c r="K42" s="105"/>
      <c r="L42" s="106"/>
      <c r="N42" s="53"/>
      <c r="P42" s="53"/>
      <c r="Q42" s="31"/>
      <c r="R42" s="53"/>
      <c r="S42" s="53"/>
      <c r="T42" s="53"/>
    </row>
    <row r="43" spans="3:20" hidden="1" x14ac:dyDescent="0.25">
      <c r="C43" s="53"/>
      <c r="D43" s="90"/>
      <c r="E43" s="107"/>
      <c r="F43" s="108"/>
      <c r="G43" s="90"/>
      <c r="H43" s="107"/>
      <c r="I43" s="108"/>
      <c r="J43" s="90"/>
      <c r="K43" s="107"/>
      <c r="L43" s="108"/>
      <c r="N43" s="53"/>
      <c r="P43" s="53"/>
      <c r="Q43" s="31"/>
      <c r="R43" s="53"/>
      <c r="S43" s="53"/>
      <c r="T43" s="53"/>
    </row>
    <row r="44" spans="3:20" hidden="1" x14ac:dyDescent="0.25">
      <c r="C44" s="53"/>
      <c r="D44" s="89"/>
      <c r="E44" s="105"/>
      <c r="F44" s="106"/>
      <c r="G44" s="89"/>
      <c r="H44" s="105"/>
      <c r="I44" s="106"/>
      <c r="J44" s="89"/>
      <c r="K44" s="105"/>
      <c r="L44" s="106"/>
      <c r="N44" s="53"/>
      <c r="P44" s="53"/>
      <c r="Q44" s="31"/>
      <c r="R44" s="53"/>
      <c r="S44" s="53"/>
      <c r="T44" s="53"/>
    </row>
    <row r="45" spans="3:20" hidden="1" x14ac:dyDescent="0.25">
      <c r="C45" s="53"/>
      <c r="D45" s="109"/>
      <c r="E45" s="110"/>
      <c r="F45" s="111"/>
      <c r="G45" s="109"/>
      <c r="H45" s="110"/>
      <c r="I45" s="111"/>
      <c r="J45" s="109"/>
      <c r="K45" s="110"/>
      <c r="L45" s="111"/>
      <c r="N45" s="53"/>
      <c r="P45" s="53"/>
      <c r="Q45" s="31"/>
      <c r="R45" s="53"/>
      <c r="S45" s="53"/>
      <c r="T45" s="53"/>
    </row>
    <row r="46" spans="3:20" ht="26.25" hidden="1" x14ac:dyDescent="0.4">
      <c r="C46" s="53"/>
      <c r="D46" s="114"/>
      <c r="E46" s="115"/>
      <c r="F46" s="116"/>
      <c r="G46" s="114"/>
      <c r="H46" s="115"/>
      <c r="I46" s="116"/>
      <c r="J46" s="114"/>
      <c r="K46" s="115"/>
      <c r="L46" s="116"/>
      <c r="N46" s="53"/>
      <c r="P46" s="53"/>
      <c r="Q46" s="31"/>
      <c r="R46" s="53"/>
      <c r="S46" s="53"/>
      <c r="T46" s="53"/>
    </row>
    <row r="47" spans="3:20" hidden="1" x14ac:dyDescent="0.25">
      <c r="C47" s="53"/>
      <c r="D47" s="89"/>
      <c r="E47" s="105"/>
      <c r="F47" s="106"/>
      <c r="G47" s="89"/>
      <c r="H47" s="105"/>
      <c r="I47" s="106"/>
      <c r="J47" s="89"/>
      <c r="K47" s="105"/>
      <c r="L47" s="106"/>
      <c r="N47" s="53"/>
      <c r="P47" s="53"/>
      <c r="Q47" s="53"/>
      <c r="R47" s="53"/>
      <c r="S47" s="53"/>
      <c r="T47" s="53"/>
    </row>
    <row r="48" spans="3:20" hidden="1" x14ac:dyDescent="0.25">
      <c r="C48" s="53"/>
      <c r="D48" s="90"/>
      <c r="E48" s="107"/>
      <c r="F48" s="108"/>
      <c r="G48" s="90"/>
      <c r="H48" s="107"/>
      <c r="I48" s="108"/>
      <c r="J48" s="90"/>
      <c r="K48" s="107"/>
      <c r="L48" s="108"/>
      <c r="N48" s="53"/>
      <c r="P48" s="53"/>
      <c r="Q48" s="53"/>
      <c r="R48" s="53"/>
      <c r="S48" s="53"/>
      <c r="T48" s="53"/>
    </row>
    <row r="49" spans="3:24" hidden="1" x14ac:dyDescent="0.25">
      <c r="C49" s="53"/>
      <c r="D49" s="89"/>
      <c r="E49" s="105"/>
      <c r="F49" s="106"/>
      <c r="G49" s="89"/>
      <c r="H49" s="105"/>
      <c r="I49" s="106"/>
      <c r="J49" s="89"/>
      <c r="K49" s="105"/>
      <c r="L49" s="106"/>
      <c r="N49" s="53"/>
      <c r="P49" s="53"/>
      <c r="Q49" s="53"/>
      <c r="R49" s="53"/>
      <c r="S49" s="53"/>
      <c r="T49" s="53"/>
    </row>
    <row r="50" spans="3:24" hidden="1" x14ac:dyDescent="0.25">
      <c r="C50" s="53"/>
      <c r="D50" s="90"/>
      <c r="E50" s="107"/>
      <c r="F50" s="108"/>
      <c r="G50" s="90"/>
      <c r="H50" s="107"/>
      <c r="I50" s="108"/>
      <c r="J50" s="90"/>
      <c r="K50" s="107"/>
      <c r="L50" s="108"/>
      <c r="N50" s="53"/>
      <c r="P50" s="53"/>
      <c r="Q50" s="53"/>
      <c r="R50" s="53"/>
      <c r="S50" s="53"/>
      <c r="T50" s="53"/>
    </row>
    <row r="51" spans="3:24" hidden="1" x14ac:dyDescent="0.25">
      <c r="C51" s="53"/>
      <c r="D51" s="89"/>
      <c r="E51" s="105"/>
      <c r="F51" s="106"/>
      <c r="G51" s="89"/>
      <c r="H51" s="105"/>
      <c r="I51" s="106"/>
      <c r="J51" s="89"/>
      <c r="K51" s="105"/>
      <c r="L51" s="106"/>
      <c r="N51" s="53"/>
      <c r="P51" s="53"/>
      <c r="Q51" s="53"/>
      <c r="R51" s="53"/>
      <c r="S51" s="53"/>
      <c r="T51" s="53"/>
    </row>
    <row r="52" spans="3:24" hidden="1" x14ac:dyDescent="0.25">
      <c r="C52" s="53"/>
      <c r="D52" s="90"/>
      <c r="E52" s="107"/>
      <c r="F52" s="108"/>
      <c r="G52" s="90"/>
      <c r="H52" s="107"/>
      <c r="I52" s="108"/>
      <c r="J52" s="90"/>
      <c r="K52" s="107"/>
      <c r="L52" s="108"/>
      <c r="N52" s="53"/>
      <c r="P52" s="53"/>
      <c r="Q52" s="53"/>
      <c r="R52" s="53"/>
      <c r="S52" s="53"/>
      <c r="T52" s="53"/>
    </row>
    <row r="53" spans="3:24" hidden="1" x14ac:dyDescent="0.25">
      <c r="C53" s="53"/>
      <c r="D53" s="89"/>
      <c r="E53" s="105"/>
      <c r="F53" s="106"/>
      <c r="G53" s="89"/>
      <c r="H53" s="105"/>
      <c r="I53" s="106"/>
      <c r="J53" s="89"/>
      <c r="K53" s="105"/>
      <c r="L53" s="106"/>
      <c r="N53" s="53"/>
      <c r="P53" s="53"/>
      <c r="Q53" s="53"/>
      <c r="R53" s="53"/>
      <c r="S53" s="53"/>
      <c r="T53" s="53"/>
    </row>
    <row r="54" spans="3:24" hidden="1" x14ac:dyDescent="0.25">
      <c r="C54" s="53"/>
      <c r="D54" s="90"/>
      <c r="E54" s="107"/>
      <c r="F54" s="108"/>
      <c r="G54" s="90"/>
      <c r="H54" s="107"/>
      <c r="I54" s="108"/>
      <c r="J54" s="90"/>
      <c r="K54" s="107"/>
      <c r="L54" s="108"/>
      <c r="N54" s="53"/>
      <c r="P54" s="53"/>
      <c r="Q54" s="53"/>
      <c r="R54" s="53"/>
      <c r="S54" s="53"/>
      <c r="T54" s="53"/>
    </row>
    <row r="55" spans="3:24" hidden="1" x14ac:dyDescent="0.25">
      <c r="C55" s="53"/>
      <c r="D55" s="89"/>
      <c r="E55" s="105"/>
      <c r="F55" s="106"/>
      <c r="G55" s="89"/>
      <c r="H55" s="105"/>
      <c r="I55" s="106"/>
      <c r="J55" s="89"/>
      <c r="K55" s="105"/>
      <c r="L55" s="106"/>
      <c r="N55" s="53"/>
      <c r="P55" s="53"/>
      <c r="Q55" s="53"/>
      <c r="R55" s="53"/>
      <c r="S55" s="53"/>
      <c r="T55" s="53"/>
    </row>
    <row r="56" spans="3:24" hidden="1" x14ac:dyDescent="0.25">
      <c r="C56" s="53"/>
      <c r="D56" s="109"/>
      <c r="E56" s="110"/>
      <c r="F56" s="111"/>
      <c r="G56" s="109"/>
      <c r="H56" s="110"/>
      <c r="I56" s="111"/>
      <c r="J56" s="109"/>
      <c r="K56" s="110"/>
      <c r="L56" s="111"/>
      <c r="N56" s="53"/>
      <c r="P56" s="53"/>
      <c r="Q56" s="53"/>
      <c r="R56" s="53"/>
      <c r="S56" s="53"/>
      <c r="T56" s="53"/>
    </row>
    <row r="57" spans="3:24" ht="26.25" hidden="1" x14ac:dyDescent="0.4">
      <c r="C57" s="53"/>
      <c r="D57" s="114"/>
      <c r="E57" s="115"/>
      <c r="F57" s="116"/>
      <c r="G57" s="114"/>
      <c r="H57" s="115"/>
      <c r="I57" s="116"/>
      <c r="J57" s="114"/>
      <c r="K57" s="115"/>
      <c r="L57" s="116"/>
      <c r="N57" s="53"/>
      <c r="P57" s="53"/>
      <c r="Q57" s="53"/>
      <c r="R57" s="53"/>
      <c r="S57" s="53"/>
      <c r="T57" s="53"/>
    </row>
    <row r="58" spans="3:24" hidden="1" x14ac:dyDescent="0.25">
      <c r="C58" s="53"/>
      <c r="D58" s="89"/>
      <c r="E58" s="105"/>
      <c r="F58" s="106"/>
      <c r="G58" s="89"/>
      <c r="H58" s="105"/>
      <c r="I58" s="106"/>
      <c r="J58" s="89"/>
      <c r="K58" s="105"/>
      <c r="L58" s="106"/>
      <c r="N58" s="53"/>
      <c r="P58" s="53"/>
      <c r="Q58" s="53"/>
      <c r="R58" s="53"/>
      <c r="S58" s="53"/>
      <c r="T58" s="53"/>
    </row>
    <row r="59" spans="3:24" hidden="1" x14ac:dyDescent="0.25">
      <c r="C59" s="53"/>
      <c r="D59" s="90"/>
      <c r="E59" s="107"/>
      <c r="F59" s="108"/>
      <c r="G59" s="90"/>
      <c r="H59" s="107"/>
      <c r="I59" s="108"/>
      <c r="J59" s="90"/>
      <c r="K59" s="107"/>
      <c r="L59" s="108"/>
      <c r="N59" s="53"/>
      <c r="P59" s="53"/>
      <c r="Q59" s="53"/>
      <c r="R59" s="53"/>
      <c r="S59" s="53"/>
      <c r="T59" s="53"/>
    </row>
    <row r="60" spans="3:24" hidden="1" x14ac:dyDescent="0.25">
      <c r="C60" s="53"/>
      <c r="D60" s="89"/>
      <c r="E60" s="105"/>
      <c r="F60" s="106"/>
      <c r="G60" s="89"/>
      <c r="H60" s="105"/>
      <c r="I60" s="106"/>
      <c r="J60" s="89"/>
      <c r="K60" s="105"/>
      <c r="L60" s="106"/>
      <c r="N60" s="53"/>
      <c r="P60" s="53"/>
      <c r="Q60" s="53"/>
      <c r="R60" s="53"/>
      <c r="S60" s="53"/>
      <c r="T60" s="53"/>
    </row>
    <row r="61" spans="3:24" hidden="1" x14ac:dyDescent="0.25">
      <c r="C61" s="53"/>
      <c r="D61" s="90"/>
      <c r="E61" s="107"/>
      <c r="F61" s="108"/>
      <c r="G61" s="90"/>
      <c r="H61" s="107"/>
      <c r="I61" s="108"/>
      <c r="J61" s="90"/>
      <c r="K61" s="107"/>
      <c r="L61" s="108"/>
      <c r="N61" s="53"/>
      <c r="P61" s="53"/>
      <c r="Q61" s="53"/>
      <c r="R61" s="53"/>
      <c r="S61" s="53"/>
      <c r="T61" s="53"/>
    </row>
    <row r="62" spans="3:24" hidden="1" x14ac:dyDescent="0.25">
      <c r="C62" s="53"/>
      <c r="D62" s="89"/>
      <c r="E62" s="105"/>
      <c r="F62" s="106"/>
      <c r="G62" s="89"/>
      <c r="H62" s="105"/>
      <c r="I62" s="106"/>
      <c r="J62" s="89"/>
      <c r="K62" s="105"/>
      <c r="L62" s="106"/>
      <c r="N62" s="53"/>
      <c r="P62" s="53"/>
      <c r="Q62" s="53"/>
      <c r="R62" s="53"/>
      <c r="S62" s="53"/>
      <c r="T62" s="53"/>
    </row>
    <row r="63" spans="3:24" hidden="1" x14ac:dyDescent="0.25">
      <c r="C63" s="53"/>
      <c r="D63" s="90"/>
      <c r="E63" s="107"/>
      <c r="F63" s="108"/>
      <c r="G63" s="90"/>
      <c r="H63" s="107"/>
      <c r="I63" s="108"/>
      <c r="J63" s="90"/>
      <c r="K63" s="107"/>
      <c r="L63" s="108"/>
      <c r="N63" s="53"/>
      <c r="P63" s="53"/>
      <c r="Q63" s="53"/>
      <c r="R63" s="53"/>
      <c r="S63" s="53"/>
      <c r="T63" s="53"/>
      <c r="V63" s="53"/>
      <c r="W63" s="53"/>
      <c r="X63" s="31"/>
    </row>
    <row r="64" spans="3:24" hidden="1" x14ac:dyDescent="0.25">
      <c r="C64" s="53"/>
      <c r="D64" s="89"/>
      <c r="E64" s="105"/>
      <c r="F64" s="106"/>
      <c r="G64" s="89"/>
      <c r="H64" s="105"/>
      <c r="I64" s="106"/>
      <c r="J64" s="89"/>
      <c r="K64" s="105"/>
      <c r="L64" s="106"/>
      <c r="N64" s="53"/>
      <c r="P64" s="53"/>
      <c r="Q64" s="53"/>
      <c r="R64" s="53"/>
      <c r="S64" s="53"/>
      <c r="T64" s="53"/>
      <c r="V64" s="53"/>
      <c r="W64" s="53"/>
      <c r="X64" s="31"/>
    </row>
    <row r="65" spans="3:24" hidden="1" x14ac:dyDescent="0.25">
      <c r="C65" s="53"/>
      <c r="D65" s="90"/>
      <c r="E65" s="107"/>
      <c r="F65" s="108"/>
      <c r="G65" s="90"/>
      <c r="H65" s="107"/>
      <c r="I65" s="108"/>
      <c r="J65" s="90"/>
      <c r="K65" s="107"/>
      <c r="L65" s="108"/>
      <c r="N65" s="53"/>
      <c r="P65" s="53"/>
      <c r="Q65" s="53"/>
      <c r="R65" s="53"/>
      <c r="S65" s="53"/>
      <c r="T65" s="53"/>
      <c r="V65" s="53"/>
      <c r="W65" s="53"/>
      <c r="X65" s="31"/>
    </row>
    <row r="66" spans="3:24" hidden="1" x14ac:dyDescent="0.25">
      <c r="C66" s="53"/>
      <c r="D66" s="89"/>
      <c r="E66" s="105"/>
      <c r="F66" s="106"/>
      <c r="G66" s="89"/>
      <c r="H66" s="105"/>
      <c r="I66" s="106"/>
      <c r="J66" s="89"/>
      <c r="K66" s="105"/>
      <c r="L66" s="106"/>
      <c r="N66" s="53"/>
      <c r="P66" s="53"/>
      <c r="Q66" s="53"/>
      <c r="R66" s="53"/>
      <c r="S66" s="53"/>
      <c r="T66" s="53"/>
      <c r="V66" s="53"/>
      <c r="W66" s="53"/>
      <c r="X66" s="31"/>
    </row>
    <row r="67" spans="3:24" hidden="1" x14ac:dyDescent="0.25">
      <c r="C67" s="53"/>
      <c r="D67" s="109"/>
      <c r="E67" s="110"/>
      <c r="F67" s="111"/>
      <c r="G67" s="109"/>
      <c r="H67" s="110"/>
      <c r="I67" s="111"/>
      <c r="J67" s="109"/>
      <c r="K67" s="110"/>
      <c r="L67" s="111"/>
      <c r="N67" s="53"/>
      <c r="P67" s="53"/>
      <c r="Q67" s="53"/>
      <c r="R67" s="53"/>
      <c r="S67" s="53"/>
      <c r="T67" s="53"/>
      <c r="V67" s="53"/>
      <c r="W67" s="53"/>
      <c r="X67" s="31"/>
    </row>
    <row r="68" spans="3:24" hidden="1" x14ac:dyDescent="0.25">
      <c r="C68" s="53"/>
      <c r="D68" s="53"/>
      <c r="E68" s="53"/>
      <c r="F68" s="53"/>
      <c r="G68" s="53"/>
      <c r="H68" s="53"/>
      <c r="I68" s="53"/>
      <c r="J68" s="53"/>
      <c r="K68" s="53"/>
      <c r="L68" s="53"/>
      <c r="N68" s="53"/>
      <c r="P68" s="53"/>
      <c r="Q68" s="53"/>
      <c r="R68" s="53"/>
      <c r="S68" s="53"/>
      <c r="T68" s="53"/>
      <c r="V68" s="53"/>
      <c r="W68" s="53"/>
      <c r="X68" s="31"/>
    </row>
    <row r="69" spans="3:24" hidden="1" x14ac:dyDescent="0.25">
      <c r="C69" s="53"/>
      <c r="D69" s="53"/>
      <c r="E69" s="53"/>
      <c r="F69" s="53"/>
      <c r="G69" s="53"/>
      <c r="H69" s="53"/>
      <c r="I69" s="53"/>
      <c r="J69" s="53"/>
      <c r="K69" s="53"/>
      <c r="L69" s="53"/>
      <c r="N69" s="53"/>
      <c r="P69" s="53"/>
      <c r="Q69" s="53"/>
      <c r="R69" s="53"/>
      <c r="S69" s="53"/>
      <c r="T69" s="53"/>
      <c r="V69" s="53"/>
      <c r="W69" s="53"/>
      <c r="X69" s="31"/>
    </row>
    <row r="70" spans="3:24" ht="26.25" x14ac:dyDescent="0.4">
      <c r="C70" s="53"/>
      <c r="D70" s="118" t="s">
        <v>443</v>
      </c>
      <c r="E70" s="119" t="s">
        <v>660</v>
      </c>
      <c r="F70" s="120" t="s">
        <v>661</v>
      </c>
      <c r="G70" s="118" t="s">
        <v>444</v>
      </c>
      <c r="H70" s="119" t="s">
        <v>660</v>
      </c>
      <c r="I70" s="120" t="s">
        <v>661</v>
      </c>
      <c r="J70" s="118" t="s">
        <v>445</v>
      </c>
      <c r="K70" s="119" t="s">
        <v>660</v>
      </c>
      <c r="L70" s="120" t="s">
        <v>661</v>
      </c>
      <c r="N70" s="53"/>
      <c r="P70" s="53"/>
      <c r="Q70" s="53"/>
      <c r="R70" s="53"/>
      <c r="S70" s="53"/>
      <c r="T70" s="53"/>
      <c r="V70" s="53"/>
      <c r="W70" s="53"/>
      <c r="X70" s="31"/>
    </row>
    <row r="71" spans="3:24" x14ac:dyDescent="0.25">
      <c r="C71" s="53"/>
      <c r="D71" s="89">
        <v>1</v>
      </c>
      <c r="E71" s="105" t="s">
        <v>851</v>
      </c>
      <c r="F71" s="106">
        <v>861243</v>
      </c>
      <c r="G71" s="89">
        <v>1</v>
      </c>
      <c r="H71" s="105" t="s">
        <v>861</v>
      </c>
      <c r="I71" s="106">
        <v>154618</v>
      </c>
      <c r="J71" s="89">
        <v>1</v>
      </c>
      <c r="K71" s="105" t="s">
        <v>873</v>
      </c>
      <c r="L71" s="106">
        <v>733347</v>
      </c>
      <c r="N71" s="53"/>
      <c r="P71" s="53"/>
      <c r="Q71" s="53"/>
      <c r="R71" s="53"/>
      <c r="S71" s="53"/>
      <c r="T71" s="53"/>
      <c r="V71" s="53"/>
      <c r="W71" s="53"/>
      <c r="X71" s="31"/>
    </row>
    <row r="72" spans="3:24" x14ac:dyDescent="0.25">
      <c r="C72" s="53"/>
      <c r="D72" s="90">
        <v>2</v>
      </c>
      <c r="E72" s="107" t="s">
        <v>839</v>
      </c>
      <c r="F72" s="108">
        <v>239422</v>
      </c>
      <c r="G72" s="90">
        <v>2</v>
      </c>
      <c r="H72" s="107" t="s">
        <v>862</v>
      </c>
      <c r="I72" s="108">
        <v>138195</v>
      </c>
      <c r="J72" s="90">
        <v>2</v>
      </c>
      <c r="K72" s="107" t="s">
        <v>874</v>
      </c>
      <c r="L72" s="108">
        <v>421019</v>
      </c>
      <c r="N72" s="53"/>
      <c r="P72" s="53"/>
      <c r="Q72" s="53"/>
      <c r="R72" s="53"/>
      <c r="S72" s="53"/>
      <c r="T72" s="53"/>
      <c r="V72" s="53"/>
      <c r="W72" s="53"/>
      <c r="X72" s="31"/>
    </row>
    <row r="73" spans="3:24" x14ac:dyDescent="0.25">
      <c r="C73" s="53"/>
      <c r="D73" s="89">
        <v>3</v>
      </c>
      <c r="E73" s="105" t="s">
        <v>840</v>
      </c>
      <c r="F73" s="106">
        <v>120915</v>
      </c>
      <c r="G73" s="89">
        <v>3</v>
      </c>
      <c r="H73" s="105" t="s">
        <v>851</v>
      </c>
      <c r="I73" s="106">
        <v>131993</v>
      </c>
      <c r="J73" s="89">
        <v>3</v>
      </c>
      <c r="K73" s="105" t="s">
        <v>875</v>
      </c>
      <c r="L73" s="106">
        <v>240657</v>
      </c>
      <c r="N73" s="53"/>
      <c r="P73" s="53"/>
      <c r="Q73" s="53"/>
      <c r="R73" s="53"/>
      <c r="S73" s="53"/>
      <c r="T73" s="53"/>
    </row>
    <row r="74" spans="3:24" x14ac:dyDescent="0.25">
      <c r="C74" s="53"/>
      <c r="D74" s="90">
        <v>4</v>
      </c>
      <c r="E74" s="107" t="s">
        <v>842</v>
      </c>
      <c r="F74" s="108">
        <v>103647</v>
      </c>
      <c r="G74" s="90">
        <v>4</v>
      </c>
      <c r="H74" s="107" t="s">
        <v>863</v>
      </c>
      <c r="I74" s="108">
        <v>130581</v>
      </c>
      <c r="J74" s="90">
        <v>4</v>
      </c>
      <c r="K74" s="107" t="s">
        <v>864</v>
      </c>
      <c r="L74" s="108">
        <v>218962</v>
      </c>
      <c r="N74" s="53"/>
      <c r="P74" s="53"/>
      <c r="Q74" s="53"/>
      <c r="R74" s="53"/>
      <c r="S74" s="53"/>
      <c r="T74" s="53"/>
    </row>
    <row r="75" spans="3:24" x14ac:dyDescent="0.25">
      <c r="C75" s="53"/>
      <c r="D75" s="89">
        <v>5</v>
      </c>
      <c r="E75" s="105" t="s">
        <v>852</v>
      </c>
      <c r="F75" s="106">
        <v>75404</v>
      </c>
      <c r="G75" s="89">
        <v>5</v>
      </c>
      <c r="H75" s="105" t="s">
        <v>864</v>
      </c>
      <c r="I75" s="106">
        <v>78811</v>
      </c>
      <c r="J75" s="89">
        <v>5</v>
      </c>
      <c r="K75" s="105" t="s">
        <v>876</v>
      </c>
      <c r="L75" s="106">
        <v>156945</v>
      </c>
    </row>
    <row r="76" spans="3:24" x14ac:dyDescent="0.25">
      <c r="C76" s="53"/>
      <c r="D76" s="90">
        <v>6</v>
      </c>
      <c r="E76" s="107" t="s">
        <v>853</v>
      </c>
      <c r="F76" s="108">
        <v>48223</v>
      </c>
      <c r="G76" s="90">
        <v>6</v>
      </c>
      <c r="H76" s="107" t="s">
        <v>865</v>
      </c>
      <c r="I76" s="108">
        <v>77620</v>
      </c>
      <c r="J76" s="90">
        <v>6</v>
      </c>
      <c r="K76" s="107" t="s">
        <v>877</v>
      </c>
      <c r="L76" s="108">
        <v>115914</v>
      </c>
    </row>
    <row r="77" spans="3:24" x14ac:dyDescent="0.25">
      <c r="C77" s="53"/>
      <c r="D77" s="89">
        <v>7</v>
      </c>
      <c r="E77" s="105" t="s">
        <v>854</v>
      </c>
      <c r="F77" s="106">
        <v>41883</v>
      </c>
      <c r="G77" s="89">
        <v>7</v>
      </c>
      <c r="H77" s="105" t="s">
        <v>839</v>
      </c>
      <c r="I77" s="106">
        <v>72060</v>
      </c>
      <c r="J77" s="89">
        <v>7</v>
      </c>
      <c r="K77" s="105" t="s">
        <v>865</v>
      </c>
      <c r="L77" s="106">
        <v>115204</v>
      </c>
    </row>
    <row r="78" spans="3:24" x14ac:dyDescent="0.25">
      <c r="D78" s="90">
        <v>8</v>
      </c>
      <c r="E78" s="107" t="s">
        <v>855</v>
      </c>
      <c r="F78" s="108">
        <v>29100</v>
      </c>
      <c r="G78" s="90">
        <v>8</v>
      </c>
      <c r="H78" s="107" t="s">
        <v>866</v>
      </c>
      <c r="I78" s="108">
        <v>46350</v>
      </c>
      <c r="J78" s="90">
        <v>8</v>
      </c>
      <c r="K78" s="107" t="s">
        <v>878</v>
      </c>
      <c r="L78" s="108">
        <v>67279</v>
      </c>
    </row>
    <row r="79" spans="3:24" x14ac:dyDescent="0.25">
      <c r="D79" s="89">
        <v>9</v>
      </c>
      <c r="E79" s="105" t="s">
        <v>856</v>
      </c>
      <c r="F79" s="106">
        <v>25167</v>
      </c>
      <c r="G79" s="89">
        <v>9</v>
      </c>
      <c r="H79" s="105" t="s">
        <v>853</v>
      </c>
      <c r="I79" s="106">
        <v>42447</v>
      </c>
      <c r="J79" s="89">
        <v>9</v>
      </c>
      <c r="K79" s="105" t="s">
        <v>861</v>
      </c>
      <c r="L79" s="106">
        <v>61367</v>
      </c>
    </row>
    <row r="80" spans="3:24" x14ac:dyDescent="0.25">
      <c r="D80" s="109">
        <v>10</v>
      </c>
      <c r="E80" s="110" t="s">
        <v>844</v>
      </c>
      <c r="F80" s="111">
        <v>23406</v>
      </c>
      <c r="G80" s="109">
        <v>10</v>
      </c>
      <c r="H80" s="110" t="s">
        <v>867</v>
      </c>
      <c r="I80" s="111">
        <v>23427</v>
      </c>
      <c r="J80" s="109">
        <v>10</v>
      </c>
      <c r="K80" s="110" t="s">
        <v>879</v>
      </c>
      <c r="L80" s="111">
        <v>57064</v>
      </c>
    </row>
    <row r="81" spans="3:12" ht="26.25" x14ac:dyDescent="0.4">
      <c r="C81" s="53"/>
      <c r="D81" s="118" t="s">
        <v>446</v>
      </c>
      <c r="E81" s="119" t="s">
        <v>660</v>
      </c>
      <c r="F81" s="120" t="s">
        <v>661</v>
      </c>
      <c r="G81" s="118" t="s">
        <v>447</v>
      </c>
      <c r="H81" s="119" t="s">
        <v>660</v>
      </c>
      <c r="I81" s="120" t="s">
        <v>661</v>
      </c>
      <c r="J81" s="118" t="s">
        <v>448</v>
      </c>
      <c r="K81" s="119" t="s">
        <v>660</v>
      </c>
      <c r="L81" s="120" t="s">
        <v>661</v>
      </c>
    </row>
    <row r="82" spans="3:12" x14ac:dyDescent="0.25">
      <c r="C82" s="53"/>
      <c r="D82" s="89">
        <v>1</v>
      </c>
      <c r="E82" s="105" t="s">
        <v>884</v>
      </c>
      <c r="F82" s="106">
        <v>239800</v>
      </c>
      <c r="G82" s="89">
        <v>1</v>
      </c>
      <c r="H82" s="105" t="s">
        <v>901</v>
      </c>
      <c r="I82" s="106">
        <v>173711</v>
      </c>
      <c r="J82" s="89">
        <v>1</v>
      </c>
      <c r="K82" s="105" t="s">
        <v>906</v>
      </c>
      <c r="L82" s="106">
        <v>408179</v>
      </c>
    </row>
    <row r="83" spans="3:12" x14ac:dyDescent="0.25">
      <c r="C83" s="53"/>
      <c r="D83" s="90">
        <v>2</v>
      </c>
      <c r="E83" s="107" t="s">
        <v>885</v>
      </c>
      <c r="F83" s="108">
        <v>191083</v>
      </c>
      <c r="G83" s="90">
        <v>2</v>
      </c>
      <c r="H83" s="107" t="s">
        <v>886</v>
      </c>
      <c r="I83" s="108">
        <v>140585</v>
      </c>
      <c r="J83" s="90">
        <v>2</v>
      </c>
      <c r="K83" s="107" t="s">
        <v>907</v>
      </c>
      <c r="L83" s="108">
        <v>225476</v>
      </c>
    </row>
    <row r="84" spans="3:12" x14ac:dyDescent="0.25">
      <c r="C84" s="53"/>
      <c r="D84" s="89">
        <v>3</v>
      </c>
      <c r="E84" s="105" t="s">
        <v>886</v>
      </c>
      <c r="F84" s="106">
        <v>190018</v>
      </c>
      <c r="G84" s="89">
        <v>3</v>
      </c>
      <c r="H84" s="105" t="s">
        <v>902</v>
      </c>
      <c r="I84" s="106">
        <v>129779</v>
      </c>
      <c r="J84" s="89">
        <v>3</v>
      </c>
      <c r="K84" s="105" t="s">
        <v>908</v>
      </c>
      <c r="L84" s="106">
        <v>95814</v>
      </c>
    </row>
    <row r="85" spans="3:12" x14ac:dyDescent="0.25">
      <c r="C85" s="53"/>
      <c r="D85" s="90">
        <v>4</v>
      </c>
      <c r="E85" s="107" t="s">
        <v>877</v>
      </c>
      <c r="F85" s="108">
        <v>172790</v>
      </c>
      <c r="G85" s="90">
        <v>4</v>
      </c>
      <c r="H85" s="107" t="s">
        <v>887</v>
      </c>
      <c r="I85" s="108">
        <v>102068</v>
      </c>
      <c r="J85" s="90">
        <v>4</v>
      </c>
      <c r="K85" s="107" t="s">
        <v>909</v>
      </c>
      <c r="L85" s="108">
        <v>94767</v>
      </c>
    </row>
    <row r="86" spans="3:12" x14ac:dyDescent="0.25">
      <c r="C86" s="53"/>
      <c r="D86" s="89">
        <v>5</v>
      </c>
      <c r="E86" s="105" t="s">
        <v>887</v>
      </c>
      <c r="F86" s="106">
        <v>100313</v>
      </c>
      <c r="G86" s="89">
        <v>5</v>
      </c>
      <c r="H86" s="105" t="s">
        <v>903</v>
      </c>
      <c r="I86" s="106">
        <v>85789</v>
      </c>
      <c r="J86" s="89">
        <v>5</v>
      </c>
      <c r="K86" s="105" t="s">
        <v>910</v>
      </c>
      <c r="L86" s="106">
        <v>94759</v>
      </c>
    </row>
    <row r="87" spans="3:12" x14ac:dyDescent="0.25">
      <c r="C87" s="53"/>
      <c r="D87" s="90">
        <v>6</v>
      </c>
      <c r="E87" s="107" t="s">
        <v>888</v>
      </c>
      <c r="F87" s="108">
        <v>69773</v>
      </c>
      <c r="G87" s="90">
        <v>6</v>
      </c>
      <c r="H87" s="107" t="s">
        <v>884</v>
      </c>
      <c r="I87" s="108">
        <v>53888</v>
      </c>
      <c r="J87" s="90">
        <v>6</v>
      </c>
      <c r="K87" s="107" t="s">
        <v>901</v>
      </c>
      <c r="L87" s="108">
        <v>57347</v>
      </c>
    </row>
    <row r="88" spans="3:12" x14ac:dyDescent="0.25">
      <c r="C88" s="53"/>
      <c r="D88" s="89">
        <v>7</v>
      </c>
      <c r="E88" s="105" t="s">
        <v>874</v>
      </c>
      <c r="F88" s="106">
        <v>65447</v>
      </c>
      <c r="G88" s="89">
        <v>7</v>
      </c>
      <c r="H88" s="105" t="s">
        <v>877</v>
      </c>
      <c r="I88" s="106">
        <v>43572</v>
      </c>
      <c r="J88" s="89">
        <v>7</v>
      </c>
      <c r="K88" s="105" t="s">
        <v>886</v>
      </c>
      <c r="L88" s="106">
        <v>42464</v>
      </c>
    </row>
    <row r="89" spans="3:12" x14ac:dyDescent="0.25">
      <c r="C89" s="53"/>
      <c r="D89" s="90">
        <v>8</v>
      </c>
      <c r="E89" s="107" t="s">
        <v>875</v>
      </c>
      <c r="F89" s="108">
        <v>64488</v>
      </c>
      <c r="G89" s="90">
        <v>8</v>
      </c>
      <c r="H89" s="107" t="s">
        <v>904</v>
      </c>
      <c r="I89" s="108">
        <v>43509</v>
      </c>
      <c r="J89" s="90">
        <v>8</v>
      </c>
      <c r="K89" s="107" t="s">
        <v>911</v>
      </c>
      <c r="L89" s="108">
        <v>39890</v>
      </c>
    </row>
    <row r="90" spans="3:12" x14ac:dyDescent="0.25">
      <c r="C90" s="53"/>
      <c r="D90" s="89">
        <v>9</v>
      </c>
      <c r="E90" s="105" t="s">
        <v>873</v>
      </c>
      <c r="F90" s="106">
        <v>63072</v>
      </c>
      <c r="G90" s="89">
        <v>9</v>
      </c>
      <c r="H90" s="105" t="s">
        <v>885</v>
      </c>
      <c r="I90" s="106">
        <v>39167</v>
      </c>
      <c r="J90" s="89">
        <v>9</v>
      </c>
      <c r="K90" s="105" t="s">
        <v>874</v>
      </c>
      <c r="L90" s="106">
        <v>35001</v>
      </c>
    </row>
    <row r="91" spans="3:12" x14ac:dyDescent="0.25">
      <c r="C91" s="53"/>
      <c r="D91" s="109">
        <v>10</v>
      </c>
      <c r="E91" s="110" t="s">
        <v>889</v>
      </c>
      <c r="F91" s="111">
        <v>34250</v>
      </c>
      <c r="G91" s="109">
        <v>10</v>
      </c>
      <c r="H91" s="110" t="s">
        <v>905</v>
      </c>
      <c r="I91" s="111">
        <v>35480</v>
      </c>
      <c r="J91" s="109">
        <v>10</v>
      </c>
      <c r="K91" s="110" t="s">
        <v>912</v>
      </c>
      <c r="L91" s="111">
        <v>33180</v>
      </c>
    </row>
    <row r="92" spans="3:12" ht="26.25" x14ac:dyDescent="0.4">
      <c r="D92" s="118" t="s">
        <v>449</v>
      </c>
      <c r="E92" s="119" t="s">
        <v>660</v>
      </c>
      <c r="F92" s="120" t="s">
        <v>661</v>
      </c>
      <c r="G92" s="118" t="s">
        <v>450</v>
      </c>
      <c r="H92" s="119" t="s">
        <v>660</v>
      </c>
      <c r="I92" s="120" t="s">
        <v>661</v>
      </c>
      <c r="J92" s="118"/>
      <c r="K92" s="119"/>
      <c r="L92" s="120"/>
    </row>
    <row r="93" spans="3:12" x14ac:dyDescent="0.25">
      <c r="D93" s="89">
        <v>1</v>
      </c>
      <c r="E93" s="105" t="s">
        <v>917</v>
      </c>
      <c r="F93" s="106">
        <v>153857</v>
      </c>
      <c r="G93" s="89">
        <v>1</v>
      </c>
      <c r="H93" s="105" t="s">
        <v>930</v>
      </c>
      <c r="I93" s="106">
        <v>1109310</v>
      </c>
      <c r="J93" s="89"/>
      <c r="K93" s="105"/>
      <c r="L93" s="106"/>
    </row>
    <row r="94" spans="3:12" x14ac:dyDescent="0.25">
      <c r="D94" s="90">
        <v>2</v>
      </c>
      <c r="E94" s="107" t="s">
        <v>918</v>
      </c>
      <c r="F94" s="108">
        <v>147224</v>
      </c>
      <c r="G94" s="90">
        <v>2</v>
      </c>
      <c r="H94" s="107" t="s">
        <v>919</v>
      </c>
      <c r="I94" s="108">
        <v>550732</v>
      </c>
      <c r="J94" s="90"/>
      <c r="K94" s="107"/>
      <c r="L94" s="108"/>
    </row>
    <row r="95" spans="3:12" x14ac:dyDescent="0.25">
      <c r="D95" s="89">
        <v>3</v>
      </c>
      <c r="E95" s="105" t="s">
        <v>919</v>
      </c>
      <c r="F95" s="106">
        <v>123103</v>
      </c>
      <c r="G95" s="89">
        <v>3</v>
      </c>
      <c r="H95" s="105" t="s">
        <v>931</v>
      </c>
      <c r="I95" s="106">
        <v>495429</v>
      </c>
      <c r="J95" s="89"/>
      <c r="K95" s="105"/>
      <c r="L95" s="106"/>
    </row>
    <row r="96" spans="3:12" x14ac:dyDescent="0.25">
      <c r="D96" s="90">
        <v>4</v>
      </c>
      <c r="E96" s="107" t="s">
        <v>906</v>
      </c>
      <c r="F96" s="108">
        <v>85590</v>
      </c>
      <c r="G96" s="90">
        <v>4</v>
      </c>
      <c r="H96" s="107" t="s">
        <v>921</v>
      </c>
      <c r="I96" s="108">
        <v>313114</v>
      </c>
      <c r="J96" s="90"/>
      <c r="K96" s="107"/>
      <c r="L96" s="108"/>
    </row>
    <row r="97" spans="4:12" x14ac:dyDescent="0.25">
      <c r="D97" s="89">
        <v>5</v>
      </c>
      <c r="E97" s="105" t="s">
        <v>920</v>
      </c>
      <c r="F97" s="106">
        <v>82197</v>
      </c>
      <c r="G97" s="89">
        <v>5</v>
      </c>
      <c r="H97" s="105" t="s">
        <v>932</v>
      </c>
      <c r="I97" s="106">
        <v>196670</v>
      </c>
      <c r="J97" s="89"/>
      <c r="K97" s="105"/>
      <c r="L97" s="106"/>
    </row>
    <row r="98" spans="4:12" x14ac:dyDescent="0.25">
      <c r="D98" s="90">
        <v>6</v>
      </c>
      <c r="E98" s="107" t="s">
        <v>921</v>
      </c>
      <c r="F98" s="108">
        <v>79277</v>
      </c>
      <c r="G98" s="90">
        <v>6</v>
      </c>
      <c r="H98" s="107" t="s">
        <v>933</v>
      </c>
      <c r="I98" s="108">
        <v>99424</v>
      </c>
      <c r="J98" s="90"/>
      <c r="K98" s="107"/>
      <c r="L98" s="108"/>
    </row>
    <row r="99" spans="4:12" x14ac:dyDescent="0.25">
      <c r="D99" s="89">
        <v>7</v>
      </c>
      <c r="E99" s="105" t="s">
        <v>922</v>
      </c>
      <c r="F99" s="106">
        <v>77581</v>
      </c>
      <c r="G99" s="89">
        <v>7</v>
      </c>
      <c r="H99" s="105" t="s">
        <v>934</v>
      </c>
      <c r="I99" s="106">
        <v>98914</v>
      </c>
      <c r="J99" s="89"/>
      <c r="K99" s="105"/>
      <c r="L99" s="106"/>
    </row>
    <row r="100" spans="4:12" x14ac:dyDescent="0.25">
      <c r="D100" s="90">
        <v>8</v>
      </c>
      <c r="E100" s="107" t="s">
        <v>923</v>
      </c>
      <c r="F100" s="108">
        <v>68465</v>
      </c>
      <c r="G100" s="90">
        <v>8</v>
      </c>
      <c r="H100" s="107" t="s">
        <v>922</v>
      </c>
      <c r="I100" s="108">
        <v>87048</v>
      </c>
      <c r="J100" s="90"/>
      <c r="K100" s="107"/>
      <c r="L100" s="108"/>
    </row>
    <row r="101" spans="4:12" x14ac:dyDescent="0.25">
      <c r="D101" s="89">
        <v>9</v>
      </c>
      <c r="E101" s="105" t="s">
        <v>924</v>
      </c>
      <c r="F101" s="106">
        <v>60785</v>
      </c>
      <c r="G101" s="89">
        <v>9</v>
      </c>
      <c r="H101" s="105" t="s">
        <v>935</v>
      </c>
      <c r="I101" s="106">
        <v>70366</v>
      </c>
      <c r="J101" s="89"/>
      <c r="K101" s="105"/>
      <c r="L101" s="106"/>
    </row>
    <row r="102" spans="4:12" x14ac:dyDescent="0.25">
      <c r="D102" s="109">
        <v>10</v>
      </c>
      <c r="E102" s="110" t="s">
        <v>925</v>
      </c>
      <c r="F102" s="111">
        <v>38386</v>
      </c>
      <c r="G102" s="109">
        <v>10</v>
      </c>
      <c r="H102" s="110" t="s">
        <v>918</v>
      </c>
      <c r="I102" s="111">
        <v>64210</v>
      </c>
      <c r="J102" s="109"/>
      <c r="K102" s="110"/>
      <c r="L102" s="111"/>
    </row>
  </sheetData>
  <sheetProtection algorithmName="SHA-512" hashValue="mAtSxWFAksHTcobq2gO6oSlhHM7Lv8J9i81QdQxITZNlN9StWxV34+u8njHGdBA4ILw1YjPsp9uAYZ6em6eL0w==" saltValue="nEkJOleWS1zTU8KNcuDbBA==" spinCount="100000" sheet="1" objects="1" scenarios="1"/>
  <customSheetViews>
    <customSheetView guid="{AF16ADA2-8E57-4CFA-AC49-FB68095D02C1}" scale="70" showGridLines="0" hiddenRows="1" hiddenColumns="1" topLeftCell="C1">
      <selection activeCell="J8" sqref="J8"/>
      <pageMargins left="0.7" right="0.7" top="0.75" bottom="0.75" header="0.3" footer="0.3"/>
      <pageSetup paperSize="9" orientation="portrait" r:id="rId1"/>
    </customSheetView>
    <customSheetView guid="{33717819-CA90-423F-BB71-986FF25955DB}" showGridLines="0" hiddenColumns="1" topLeftCell="C1">
      <selection activeCell="F4" sqref="F4"/>
      <pageMargins left="0.7" right="0.7" top="0.75" bottom="0.75" header="0.3" footer="0.3"/>
      <pageSetup paperSize="9" orientation="portrait" r:id="rId2"/>
    </customSheetView>
  </customSheetViews>
  <dataValidations disablePrompts="1" count="2">
    <dataValidation type="list" allowBlank="1" showInputMessage="1" showErrorMessage="1" sqref="F4">
      <formula1>ay_list</formula1>
    </dataValidation>
    <dataValidation type="list" allowBlank="1" showInputMessage="1" showErrorMessage="1" sqref="S5:T5">
      <formula1>Yil_list</formula1>
    </dataValidation>
  </dataValidation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S708"/>
  <sheetViews>
    <sheetView showGridLines="0" workbookViewId="0">
      <pane ySplit="3" topLeftCell="A668" activePane="bottomLeft" state="frozen"/>
      <selection activeCell="D631" sqref="D631"/>
      <selection pane="bottomLeft" activeCell="N686" sqref="N686"/>
    </sheetView>
  </sheetViews>
  <sheetFormatPr defaultRowHeight="15" x14ac:dyDescent="0.25"/>
  <cols>
    <col min="1" max="1" width="14" customWidth="1"/>
    <col min="2" max="2" width="12.5703125" bestFit="1" customWidth="1"/>
    <col min="3" max="3" width="3.42578125" customWidth="1"/>
    <col min="4" max="4" width="7" customWidth="1"/>
    <col min="6" max="6" width="16" bestFit="1" customWidth="1"/>
    <col min="7" max="7" width="9.85546875" style="75" bestFit="1" customWidth="1"/>
    <col min="8" max="8" width="28.5703125" bestFit="1" customWidth="1"/>
    <col min="9" max="9" width="11.42578125" bestFit="1" customWidth="1"/>
    <col min="11" max="11" width="11.42578125" bestFit="1" customWidth="1"/>
    <col min="13" max="13" width="7" bestFit="1" customWidth="1"/>
    <col min="15" max="15" width="11.42578125" bestFit="1" customWidth="1"/>
    <col min="16" max="16" width="9.85546875" bestFit="1" customWidth="1"/>
  </cols>
  <sheetData>
    <row r="3" spans="1:15" x14ac:dyDescent="0.25">
      <c r="A3" t="s">
        <v>471</v>
      </c>
      <c r="E3" s="1" t="s">
        <v>84</v>
      </c>
      <c r="F3" s="1" t="s">
        <v>0</v>
      </c>
      <c r="G3" s="74" t="s">
        <v>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4</v>
      </c>
      <c r="M3" s="2" t="s">
        <v>5</v>
      </c>
    </row>
    <row r="4" spans="1:15" x14ac:dyDescent="0.25">
      <c r="A4" t="str">
        <f>E4&amp;IF(MAX(Rapor!$B$12:$B$16)&gt;=G4,"Topla","")</f>
        <v>2012Topla</v>
      </c>
      <c r="B4" s="53" t="str">
        <f t="shared" ref="B4:B67" si="0">E4&amp;O4</f>
        <v>2012Ocak</v>
      </c>
      <c r="D4" t="str">
        <f>+E4&amp;G4</f>
        <v>20121</v>
      </c>
      <c r="E4">
        <v>2012</v>
      </c>
      <c r="F4" t="s">
        <v>83</v>
      </c>
      <c r="G4" s="54">
        <v>1</v>
      </c>
      <c r="H4" t="s">
        <v>82</v>
      </c>
      <c r="I4" s="4">
        <v>805272</v>
      </c>
      <c r="J4" s="5">
        <v>-0.35</v>
      </c>
      <c r="K4" s="4">
        <v>908761</v>
      </c>
      <c r="L4" s="61">
        <v>-0.31</v>
      </c>
      <c r="M4" s="3">
        <v>74</v>
      </c>
      <c r="N4" t="str">
        <f>VLOOKUP(G4,Kaynak!$R$5:$S$56,2,0)</f>
        <v>Ocak</v>
      </c>
      <c r="O4" s="53" t="str">
        <f>VLOOKUP(Rapor!$T$5&amp;Data!G4,Kaynak!$A$5:$L$9578,12,0)</f>
        <v>Ocak</v>
      </c>
    </row>
    <row r="5" spans="1:15" x14ac:dyDescent="0.25">
      <c r="A5" t="str">
        <f>E5&amp;IF(MAX(Rapor!$B$12:$B$16)&gt;=G5,"Topla","")</f>
        <v>2012Topla</v>
      </c>
      <c r="B5" s="53" t="str">
        <f t="shared" si="0"/>
        <v>2012Ocak</v>
      </c>
      <c r="D5" t="str">
        <f t="shared" ref="D5:D68" si="1">+E5&amp;G5</f>
        <v>20122</v>
      </c>
      <c r="E5">
        <v>2012</v>
      </c>
      <c r="F5" t="s">
        <v>81</v>
      </c>
      <c r="G5" s="57">
        <v>2</v>
      </c>
      <c r="H5" t="s">
        <v>82</v>
      </c>
      <c r="I5" s="8">
        <v>766115</v>
      </c>
      <c r="J5" s="9">
        <v>-4.9000000000000002E-2</v>
      </c>
      <c r="K5" s="8">
        <v>887496</v>
      </c>
      <c r="L5" s="9">
        <v>-2.3E-2</v>
      </c>
      <c r="M5" s="7">
        <v>74</v>
      </c>
      <c r="N5" s="53" t="str">
        <f>VLOOKUP(G5,Kaynak!$R$5:$S$56,2,0)</f>
        <v>Ocak</v>
      </c>
      <c r="O5" s="53" t="str">
        <f>VLOOKUP(Rapor!$T$5&amp;Data!G5,Kaynak!$A$5:$L$9578,12,0)</f>
        <v>Ocak</v>
      </c>
    </row>
    <row r="6" spans="1:15" x14ac:dyDescent="0.25">
      <c r="A6" t="str">
        <f>E6&amp;IF(MAX(Rapor!$B$12:$B$16)&gt;=G6,"Topla","")</f>
        <v>2012Topla</v>
      </c>
      <c r="B6" s="53" t="str">
        <f t="shared" si="0"/>
        <v>2012Ocak</v>
      </c>
      <c r="D6" t="str">
        <f t="shared" si="1"/>
        <v>20123</v>
      </c>
      <c r="E6">
        <v>2012</v>
      </c>
      <c r="F6" t="s">
        <v>80</v>
      </c>
      <c r="G6" s="54">
        <v>3</v>
      </c>
      <c r="H6" t="s">
        <v>79</v>
      </c>
      <c r="I6" s="4">
        <v>895902</v>
      </c>
      <c r="J6" s="10">
        <v>0.16900000000000001</v>
      </c>
      <c r="K6" s="4">
        <v>1038561</v>
      </c>
      <c r="L6" s="10">
        <v>0.17</v>
      </c>
      <c r="M6" s="3">
        <v>64</v>
      </c>
      <c r="N6" s="53" t="str">
        <f>VLOOKUP(G6,Kaynak!$R$5:$S$56,2,0)</f>
        <v>Ocak</v>
      </c>
      <c r="O6" s="53" t="str">
        <f>VLOOKUP(Rapor!$T$5&amp;Data!G6,Kaynak!$A$5:$L$9578,12,0)</f>
        <v>Ocak</v>
      </c>
    </row>
    <row r="7" spans="1:15" x14ac:dyDescent="0.25">
      <c r="A7" t="str">
        <f>E7&amp;IF(MAX(Rapor!$B$12:$B$16)&gt;=G7,"Topla","")</f>
        <v>2012Topla</v>
      </c>
      <c r="B7" s="53" t="str">
        <f t="shared" si="0"/>
        <v>2012Ocak</v>
      </c>
      <c r="D7" t="str">
        <f t="shared" si="1"/>
        <v>20124</v>
      </c>
      <c r="E7">
        <v>2012</v>
      </c>
      <c r="F7" t="s">
        <v>78</v>
      </c>
      <c r="G7" s="57">
        <v>4</v>
      </c>
      <c r="H7" t="s">
        <v>79</v>
      </c>
      <c r="I7" s="8">
        <v>1067101</v>
      </c>
      <c r="J7" s="11">
        <v>0.191</v>
      </c>
      <c r="K7" s="8">
        <v>1243538</v>
      </c>
      <c r="L7" s="11">
        <v>0.19700000000000001</v>
      </c>
      <c r="M7" s="7">
        <v>72</v>
      </c>
      <c r="N7" s="53" t="str">
        <f>VLOOKUP(G7,Kaynak!$R$5:$S$56,2,0)</f>
        <v>Ocak</v>
      </c>
      <c r="O7" s="53" t="str">
        <f>VLOOKUP(Rapor!$T$5&amp;Data!G7,Kaynak!$A$5:$L$9578,12,0)</f>
        <v>Ocak</v>
      </c>
    </row>
    <row r="8" spans="1:15" x14ac:dyDescent="0.25">
      <c r="A8" t="str">
        <f>E8&amp;IF(MAX(Rapor!$B$12:$B$16)&gt;=G8,"Topla","")</f>
        <v>2012Topla</v>
      </c>
      <c r="B8" s="53" t="str">
        <f t="shared" si="0"/>
        <v>2012Şubat</v>
      </c>
      <c r="D8" t="str">
        <f t="shared" si="1"/>
        <v>20125</v>
      </c>
      <c r="E8">
        <v>2012</v>
      </c>
      <c r="F8" t="s">
        <v>77</v>
      </c>
      <c r="G8" s="54">
        <v>5</v>
      </c>
      <c r="H8" t="s">
        <v>75</v>
      </c>
      <c r="I8" s="4">
        <v>1473117</v>
      </c>
      <c r="J8" s="56">
        <v>0.38</v>
      </c>
      <c r="K8" s="4">
        <v>1558370</v>
      </c>
      <c r="L8" s="56">
        <v>0.253</v>
      </c>
      <c r="M8" s="3">
        <v>51</v>
      </c>
      <c r="N8" s="53" t="str">
        <f>VLOOKUP(G8,Kaynak!$R$5:$S$56,2,0)</f>
        <v>Şubat</v>
      </c>
      <c r="O8" s="53" t="str">
        <f>VLOOKUP(Rapor!$T$5&amp;Data!G8,Kaynak!$A$5:$L$9578,12,0)</f>
        <v>Şubat</v>
      </c>
    </row>
    <row r="9" spans="1:15" x14ac:dyDescent="0.25">
      <c r="A9" t="str">
        <f>E9&amp;IF(MAX(Rapor!$B$12:$B$16)&gt;=G9,"Topla","")</f>
        <v>2012Topla</v>
      </c>
      <c r="B9" s="53" t="str">
        <f t="shared" si="0"/>
        <v>2012Şubat</v>
      </c>
      <c r="D9" t="str">
        <f t="shared" si="1"/>
        <v>20126</v>
      </c>
      <c r="E9">
        <v>2012</v>
      </c>
      <c r="F9" t="s">
        <v>76</v>
      </c>
      <c r="G9" s="57">
        <v>6</v>
      </c>
      <c r="H9" t="s">
        <v>75</v>
      </c>
      <c r="I9" s="8">
        <v>949065</v>
      </c>
      <c r="J9" s="9">
        <v>-0.35599999999999998</v>
      </c>
      <c r="K9" s="8">
        <v>1050911</v>
      </c>
      <c r="L9" s="9">
        <v>-0.32600000000000001</v>
      </c>
      <c r="M9" s="7">
        <v>65</v>
      </c>
      <c r="N9" s="53" t="str">
        <f>VLOOKUP(G9,Kaynak!$R$5:$S$56,2,0)</f>
        <v>Şubat</v>
      </c>
      <c r="O9" s="53" t="str">
        <f>VLOOKUP(Rapor!$T$5&amp;Data!G9,Kaynak!$A$5:$L$9578,12,0)</f>
        <v>Şubat</v>
      </c>
    </row>
    <row r="10" spans="1:15" x14ac:dyDescent="0.25">
      <c r="A10" t="str">
        <f>E10&amp;IF(MAX(Rapor!$B$12:$B$16)&gt;=G10,"Topla","")</f>
        <v>2012Topla</v>
      </c>
      <c r="B10" s="53" t="str">
        <f t="shared" si="0"/>
        <v>2012Şubat</v>
      </c>
      <c r="D10" t="str">
        <f t="shared" si="1"/>
        <v>20127</v>
      </c>
      <c r="E10">
        <v>2012</v>
      </c>
      <c r="F10" t="s">
        <v>74</v>
      </c>
      <c r="G10" s="54">
        <v>7</v>
      </c>
      <c r="H10" t="s">
        <v>75</v>
      </c>
      <c r="I10" s="4">
        <v>852817</v>
      </c>
      <c r="J10" s="61">
        <v>-0.10100000000000001</v>
      </c>
      <c r="K10" s="4">
        <v>1023556</v>
      </c>
      <c r="L10" s="61">
        <v>-2.5999999999999999E-2</v>
      </c>
      <c r="M10" s="3">
        <v>85</v>
      </c>
      <c r="N10" s="53" t="str">
        <f>VLOOKUP(G10,Kaynak!$R$5:$S$56,2,0)</f>
        <v>Şubat</v>
      </c>
      <c r="O10" s="53" t="str">
        <f>VLOOKUP(Rapor!$T$5&amp;Data!G10,Kaynak!$A$5:$L$9578,12,0)</f>
        <v>Şubat</v>
      </c>
    </row>
    <row r="11" spans="1:15" x14ac:dyDescent="0.25">
      <c r="A11" t="str">
        <f>E11&amp;IF(MAX(Rapor!$B$12:$B$16)&gt;=G11,"Topla","")</f>
        <v>2012Topla</v>
      </c>
      <c r="B11" s="53" t="str">
        <f t="shared" si="0"/>
        <v>2012Şubat</v>
      </c>
      <c r="D11" t="str">
        <f t="shared" si="1"/>
        <v>20128</v>
      </c>
      <c r="E11">
        <v>2012</v>
      </c>
      <c r="F11" t="s">
        <v>73</v>
      </c>
      <c r="G11" s="57">
        <v>8</v>
      </c>
      <c r="H11" t="s">
        <v>69</v>
      </c>
      <c r="I11" s="8">
        <v>2668869</v>
      </c>
      <c r="J11" s="43">
        <v>2.129</v>
      </c>
      <c r="K11" s="8">
        <v>2733080</v>
      </c>
      <c r="L11" s="43">
        <v>1.67</v>
      </c>
      <c r="M11" s="7">
        <v>61</v>
      </c>
      <c r="N11" s="53" t="str">
        <f>VLOOKUP(G11,Kaynak!$R$5:$S$56,2,0)</f>
        <v>Şubat</v>
      </c>
      <c r="O11" s="53" t="str">
        <f>VLOOKUP(Rapor!$T$5&amp;Data!G11,Kaynak!$A$5:$L$9578,12,0)</f>
        <v>Şubat</v>
      </c>
    </row>
    <row r="12" spans="1:15" x14ac:dyDescent="0.25">
      <c r="A12" t="str">
        <f>E12&amp;IF(MAX(Rapor!$B$12:$B$16)&gt;=G12,"Topla","")</f>
        <v>2012Topla</v>
      </c>
      <c r="B12" s="53" t="str">
        <f t="shared" si="0"/>
        <v>2012Mart</v>
      </c>
      <c r="D12" t="str">
        <f t="shared" si="1"/>
        <v>20129</v>
      </c>
      <c r="E12">
        <v>2012</v>
      </c>
      <c r="F12" t="s">
        <v>72</v>
      </c>
      <c r="G12" s="54">
        <v>9</v>
      </c>
      <c r="H12" t="s">
        <v>69</v>
      </c>
      <c r="I12" s="4">
        <v>1958347</v>
      </c>
      <c r="J12" s="61">
        <v>-0.26600000000000001</v>
      </c>
      <c r="K12" s="4">
        <v>2004616</v>
      </c>
      <c r="L12" s="61">
        <v>-0.26700000000000002</v>
      </c>
      <c r="M12" s="3">
        <v>71</v>
      </c>
      <c r="N12" s="53" t="str">
        <f>VLOOKUP(G12,Kaynak!$R$5:$S$56,2,0)</f>
        <v>Mart</v>
      </c>
      <c r="O12" s="53" t="str">
        <f>VLOOKUP(Rapor!$T$5&amp;Data!G12,Kaynak!$A$5:$L$9578,12,0)</f>
        <v>Mart</v>
      </c>
    </row>
    <row r="13" spans="1:15" x14ac:dyDescent="0.25">
      <c r="A13" t="str">
        <f>E13&amp;IF(MAX(Rapor!$B$12:$B$16)&gt;=G13,"Topla","")</f>
        <v>2012Topla</v>
      </c>
      <c r="B13" s="53" t="str">
        <f t="shared" si="0"/>
        <v>2012Mart</v>
      </c>
      <c r="D13" t="str">
        <f t="shared" si="1"/>
        <v>201210</v>
      </c>
      <c r="E13">
        <v>2012</v>
      </c>
      <c r="F13" t="s">
        <v>71</v>
      </c>
      <c r="G13" s="57">
        <v>10</v>
      </c>
      <c r="H13" t="s">
        <v>69</v>
      </c>
      <c r="I13" s="8">
        <v>1771415</v>
      </c>
      <c r="J13" s="60">
        <v>-9.5000000000000001E-2</v>
      </c>
      <c r="K13" s="8">
        <v>1799463</v>
      </c>
      <c r="L13" s="60">
        <v>-0.10199999999999999</v>
      </c>
      <c r="M13" s="7">
        <v>63</v>
      </c>
      <c r="N13" s="53" t="str">
        <f>VLOOKUP(G13,Kaynak!$R$5:$S$56,2,0)</f>
        <v>Mart</v>
      </c>
      <c r="O13" s="53" t="str">
        <f>VLOOKUP(Rapor!$T$5&amp;Data!G13,Kaynak!$A$5:$L$9578,12,0)</f>
        <v>Mart</v>
      </c>
    </row>
    <row r="14" spans="1:15" x14ac:dyDescent="0.25">
      <c r="A14" t="str">
        <f>E14&amp;IF(MAX(Rapor!$B$12:$B$16)&gt;=G14,"Topla","")</f>
        <v>2012Topla</v>
      </c>
      <c r="B14" s="53" t="str">
        <f t="shared" si="0"/>
        <v>2012Mart</v>
      </c>
      <c r="D14" t="str">
        <f t="shared" si="1"/>
        <v>201211</v>
      </c>
      <c r="E14">
        <v>2012</v>
      </c>
      <c r="F14" t="s">
        <v>70</v>
      </c>
      <c r="G14" s="54">
        <v>11</v>
      </c>
      <c r="H14" t="s">
        <v>69</v>
      </c>
      <c r="I14" s="4">
        <v>1466422</v>
      </c>
      <c r="J14" s="61">
        <v>-0.17199999999999999</v>
      </c>
      <c r="K14" s="4">
        <v>1514448</v>
      </c>
      <c r="L14" s="61">
        <v>-0.158</v>
      </c>
      <c r="M14" s="3">
        <v>58</v>
      </c>
      <c r="N14" s="53" t="str">
        <f>VLOOKUP(G14,Kaynak!$R$5:$S$56,2,0)</f>
        <v>Mart</v>
      </c>
      <c r="O14" s="53" t="str">
        <f>VLOOKUP(Rapor!$T$5&amp;Data!G14,Kaynak!$A$5:$L$9578,12,0)</f>
        <v>Mart</v>
      </c>
    </row>
    <row r="15" spans="1:15" x14ac:dyDescent="0.25">
      <c r="A15" t="str">
        <f>E15&amp;IF(MAX(Rapor!$B$12:$B$16)&gt;=G15,"Topla","")</f>
        <v>2012Topla</v>
      </c>
      <c r="B15" s="53" t="str">
        <f t="shared" si="0"/>
        <v>2012Mart</v>
      </c>
      <c r="D15" t="str">
        <f t="shared" si="1"/>
        <v>201212</v>
      </c>
      <c r="E15">
        <v>2012</v>
      </c>
      <c r="F15" t="s">
        <v>68</v>
      </c>
      <c r="G15" s="57">
        <v>12</v>
      </c>
      <c r="H15" t="s">
        <v>69</v>
      </c>
      <c r="I15" s="8">
        <v>886852</v>
      </c>
      <c r="J15" s="60">
        <v>-0.39500000000000002</v>
      </c>
      <c r="K15" s="8">
        <v>937692</v>
      </c>
      <c r="L15" s="60">
        <v>-0.38100000000000001</v>
      </c>
      <c r="M15" s="7">
        <v>62</v>
      </c>
      <c r="N15" s="53" t="str">
        <f>VLOOKUP(G15,Kaynak!$R$5:$S$56,2,0)</f>
        <v>Mart</v>
      </c>
      <c r="O15" s="53" t="str">
        <f>VLOOKUP(Rapor!$T$5&amp;Data!G15,Kaynak!$A$5:$L$9578,12,0)</f>
        <v>Mart</v>
      </c>
    </row>
    <row r="16" spans="1:15" x14ac:dyDescent="0.25">
      <c r="A16" t="str">
        <f>E16&amp;IF(MAX(Rapor!$B$12:$B$16)&gt;=G16,"Topla","")</f>
        <v>2012Topla</v>
      </c>
      <c r="B16" s="53" t="str">
        <f t="shared" si="0"/>
        <v>2012Mart</v>
      </c>
      <c r="D16" t="str">
        <f t="shared" si="1"/>
        <v>201213</v>
      </c>
      <c r="E16">
        <v>2012</v>
      </c>
      <c r="F16" t="s">
        <v>66</v>
      </c>
      <c r="G16" s="54">
        <v>13</v>
      </c>
      <c r="H16" t="s">
        <v>67</v>
      </c>
      <c r="I16" s="4">
        <v>675391</v>
      </c>
      <c r="J16" s="61">
        <v>-0.23799999999999999</v>
      </c>
      <c r="K16" s="4">
        <v>742334</v>
      </c>
      <c r="L16" s="61">
        <v>-0.20799999999999999</v>
      </c>
      <c r="M16" s="3">
        <v>69</v>
      </c>
      <c r="N16" s="53" t="str">
        <f>VLOOKUP(G16,Kaynak!$R$5:$S$56,2,0)</f>
        <v>Mart</v>
      </c>
      <c r="O16" s="53" t="str">
        <f>VLOOKUP(Rapor!$T$5&amp;Data!G16,Kaynak!$A$5:$L$9578,12,0)</f>
        <v>Mart</v>
      </c>
    </row>
    <row r="17" spans="1:15" x14ac:dyDescent="0.25">
      <c r="A17" t="str">
        <f>E17&amp;IF(MAX(Rapor!$B$12:$B$16)&gt;=G17,"Topla","")</f>
        <v>2012Topla</v>
      </c>
      <c r="B17" s="53" t="str">
        <f t="shared" si="0"/>
        <v>2012Nisan</v>
      </c>
      <c r="D17" t="str">
        <f t="shared" si="1"/>
        <v>201214</v>
      </c>
      <c r="E17">
        <v>2012</v>
      </c>
      <c r="F17" t="s">
        <v>65</v>
      </c>
      <c r="G17" s="57">
        <v>14</v>
      </c>
      <c r="H17" t="s">
        <v>63</v>
      </c>
      <c r="I17" s="8">
        <v>660873</v>
      </c>
      <c r="J17" s="60">
        <v>-2.1000000000000001E-2</v>
      </c>
      <c r="K17" s="8">
        <v>733019</v>
      </c>
      <c r="L17" s="60">
        <v>-1.2999999999999999E-2</v>
      </c>
      <c r="M17" s="7">
        <v>78</v>
      </c>
      <c r="N17" s="53" t="str">
        <f>VLOOKUP(G17,Kaynak!$R$5:$S$56,2,0)</f>
        <v>Nisan</v>
      </c>
      <c r="O17" s="53" t="str">
        <f>VLOOKUP(Rapor!$T$5&amp;Data!G17,Kaynak!$A$5:$L$9578,12,0)</f>
        <v>Nisan</v>
      </c>
    </row>
    <row r="18" spans="1:15" x14ac:dyDescent="0.25">
      <c r="A18" t="str">
        <f>E18&amp;IF(MAX(Rapor!$B$12:$B$16)&gt;=G18,"Topla","")</f>
        <v>2012Topla</v>
      </c>
      <c r="B18" s="53" t="str">
        <f t="shared" si="0"/>
        <v>2012Nisan</v>
      </c>
      <c r="D18" t="str">
        <f t="shared" si="1"/>
        <v>201215</v>
      </c>
      <c r="E18">
        <v>2012</v>
      </c>
      <c r="F18" t="s">
        <v>64</v>
      </c>
      <c r="G18" s="54">
        <v>15</v>
      </c>
      <c r="H18" t="s">
        <v>63</v>
      </c>
      <c r="I18" s="4">
        <v>576744</v>
      </c>
      <c r="J18" s="5">
        <v>-0.127</v>
      </c>
      <c r="K18" s="4">
        <v>643897</v>
      </c>
      <c r="L18" s="5">
        <v>-0.122</v>
      </c>
      <c r="M18" s="3">
        <v>81</v>
      </c>
      <c r="N18" s="53" t="str">
        <f>VLOOKUP(G18,Kaynak!$R$5:$S$56,2,0)</f>
        <v>Nisan</v>
      </c>
      <c r="O18" s="53" t="str">
        <f>VLOOKUP(Rapor!$T$5&amp;Data!G18,Kaynak!$A$5:$L$9578,12,0)</f>
        <v>Nisan</v>
      </c>
    </row>
    <row r="19" spans="1:15" x14ac:dyDescent="0.25">
      <c r="A19" t="str">
        <f>E19&amp;IF(MAX(Rapor!$B$12:$B$16)&gt;=G19,"Topla","")</f>
        <v>2012Topla</v>
      </c>
      <c r="B19" s="53" t="str">
        <f t="shared" si="0"/>
        <v>2012Nisan</v>
      </c>
      <c r="D19" t="str">
        <f t="shared" si="1"/>
        <v>201216</v>
      </c>
      <c r="E19">
        <v>2012</v>
      </c>
      <c r="F19" t="s">
        <v>62</v>
      </c>
      <c r="G19" s="57">
        <v>16</v>
      </c>
      <c r="H19" t="s">
        <v>63</v>
      </c>
      <c r="I19" s="8">
        <v>428890</v>
      </c>
      <c r="J19" s="9">
        <v>-0.25600000000000001</v>
      </c>
      <c r="K19" s="8">
        <v>551052</v>
      </c>
      <c r="L19" s="9">
        <v>-0.14399999999999999</v>
      </c>
      <c r="M19" s="7">
        <v>75</v>
      </c>
      <c r="N19" s="53" t="str">
        <f>VLOOKUP(G19,Kaynak!$R$5:$S$56,2,0)</f>
        <v>Nisan</v>
      </c>
      <c r="O19" s="53" t="str">
        <f>VLOOKUP(Rapor!$T$5&amp;Data!G19,Kaynak!$A$5:$L$9578,12,0)</f>
        <v>Nisan</v>
      </c>
    </row>
    <row r="20" spans="1:15" x14ac:dyDescent="0.25">
      <c r="A20" t="str">
        <f>E20&amp;IF(MAX(Rapor!$B$12:$B$16)&gt;=G20,"Topla","")</f>
        <v>2012Topla</v>
      </c>
      <c r="B20" s="53" t="str">
        <f t="shared" si="0"/>
        <v>2012Nisan</v>
      </c>
      <c r="D20" t="str">
        <f t="shared" si="1"/>
        <v>201217</v>
      </c>
      <c r="E20">
        <v>2012</v>
      </c>
      <c r="F20" t="s">
        <v>61</v>
      </c>
      <c r="G20" s="54">
        <v>17</v>
      </c>
      <c r="H20" t="s">
        <v>60</v>
      </c>
      <c r="I20" s="4">
        <v>485375</v>
      </c>
      <c r="J20" s="10">
        <v>0.13200000000000001</v>
      </c>
      <c r="K20" s="4">
        <v>630130</v>
      </c>
      <c r="L20" s="10">
        <v>0.14399999999999999</v>
      </c>
      <c r="M20" s="3">
        <v>76</v>
      </c>
      <c r="N20" s="53" t="str">
        <f>VLOOKUP(G20,Kaynak!$R$5:$S$56,2,0)</f>
        <v>Nisan</v>
      </c>
      <c r="O20" s="53" t="str">
        <f>VLOOKUP(Rapor!$T$5&amp;Data!G20,Kaynak!$A$5:$L$9578,12,0)</f>
        <v>Nisan</v>
      </c>
    </row>
    <row r="21" spans="1:15" x14ac:dyDescent="0.25">
      <c r="A21" t="str">
        <f>E21&amp;IF(MAX(Rapor!$B$12:$B$16)&gt;=G21,"Topla","")</f>
        <v>2012Topla</v>
      </c>
      <c r="B21" s="53" t="str">
        <f t="shared" si="0"/>
        <v>2012Mayıs</v>
      </c>
      <c r="D21" t="str">
        <f t="shared" si="1"/>
        <v>201218</v>
      </c>
      <c r="E21">
        <v>2012</v>
      </c>
      <c r="F21" t="s">
        <v>59</v>
      </c>
      <c r="G21" s="57">
        <v>18</v>
      </c>
      <c r="H21" t="s">
        <v>60</v>
      </c>
      <c r="I21" s="8">
        <v>283146</v>
      </c>
      <c r="J21" s="9">
        <v>-0.41699999999999998</v>
      </c>
      <c r="K21" s="8">
        <v>424895</v>
      </c>
      <c r="L21" s="9">
        <v>-0.32600000000000001</v>
      </c>
      <c r="M21" s="7">
        <v>93</v>
      </c>
      <c r="N21" s="53" t="str">
        <f>VLOOKUP(G21,Kaynak!$R$5:$S$56,2,0)</f>
        <v>Mayıs</v>
      </c>
      <c r="O21" s="53" t="str">
        <f>VLOOKUP(Rapor!$T$5&amp;Data!G21,Kaynak!$A$5:$L$9578,12,0)</f>
        <v>Mayıs</v>
      </c>
    </row>
    <row r="22" spans="1:15" x14ac:dyDescent="0.25">
      <c r="A22" t="str">
        <f>E22&amp;IF(MAX(Rapor!$B$12:$B$16)&gt;=G22,"Topla","")</f>
        <v>2012Topla</v>
      </c>
      <c r="B22" s="53" t="str">
        <f t="shared" si="0"/>
        <v>2012Mayıs</v>
      </c>
      <c r="D22" t="str">
        <f t="shared" si="1"/>
        <v>201219</v>
      </c>
      <c r="E22">
        <v>2012</v>
      </c>
      <c r="F22" t="s">
        <v>58</v>
      </c>
      <c r="G22" s="54">
        <v>19</v>
      </c>
      <c r="H22" t="s">
        <v>56</v>
      </c>
      <c r="I22" s="4">
        <v>429029</v>
      </c>
      <c r="J22" s="56">
        <v>0.51500000000000001</v>
      </c>
      <c r="K22" s="4">
        <v>539086</v>
      </c>
      <c r="L22" s="56">
        <v>0.26900000000000002</v>
      </c>
      <c r="M22" s="3">
        <v>95</v>
      </c>
      <c r="N22" s="53" t="str">
        <f>VLOOKUP(G22,Kaynak!$R$5:$S$56,2,0)</f>
        <v>Mayıs</v>
      </c>
      <c r="O22" s="53" t="str">
        <f>VLOOKUP(Rapor!$T$5&amp;Data!G22,Kaynak!$A$5:$L$9578,12,0)</f>
        <v>Mayıs</v>
      </c>
    </row>
    <row r="23" spans="1:15" x14ac:dyDescent="0.25">
      <c r="A23" t="str">
        <f>E23&amp;IF(MAX(Rapor!$B$12:$B$16)&gt;=G23,"Topla","")</f>
        <v>2012Topla</v>
      </c>
      <c r="B23" s="53" t="str">
        <f t="shared" si="0"/>
        <v>2012Mayıs</v>
      </c>
      <c r="D23" t="str">
        <f t="shared" si="1"/>
        <v>201220</v>
      </c>
      <c r="E23">
        <v>2012</v>
      </c>
      <c r="F23" t="s">
        <v>57</v>
      </c>
      <c r="G23" s="57">
        <v>20</v>
      </c>
      <c r="H23" t="s">
        <v>56</v>
      </c>
      <c r="I23" s="8">
        <v>304081</v>
      </c>
      <c r="J23" s="60">
        <v>-0.29099999999999998</v>
      </c>
      <c r="K23" s="8">
        <v>401220</v>
      </c>
      <c r="L23" s="60">
        <v>-0.25600000000000001</v>
      </c>
      <c r="M23" s="7">
        <v>83</v>
      </c>
      <c r="N23" s="53" t="str">
        <f>VLOOKUP(G23,Kaynak!$R$5:$S$56,2,0)</f>
        <v>Mayıs</v>
      </c>
      <c r="O23" s="53" t="str">
        <f>VLOOKUP(Rapor!$T$5&amp;Data!G23,Kaynak!$A$5:$L$9578,12,0)</f>
        <v>Mayıs</v>
      </c>
    </row>
    <row r="24" spans="1:15" x14ac:dyDescent="0.25">
      <c r="A24" t="str">
        <f>E24&amp;IF(MAX(Rapor!$B$12:$B$16)&gt;=G24,"Topla","")</f>
        <v>2012Topla</v>
      </c>
      <c r="B24" s="53" t="str">
        <f t="shared" si="0"/>
        <v>2012Mayıs</v>
      </c>
      <c r="D24" t="str">
        <f t="shared" si="1"/>
        <v>201221</v>
      </c>
      <c r="E24">
        <v>2012</v>
      </c>
      <c r="F24" t="s">
        <v>55</v>
      </c>
      <c r="G24" s="54">
        <v>21</v>
      </c>
      <c r="H24" t="s">
        <v>56</v>
      </c>
      <c r="I24" s="4">
        <v>345450</v>
      </c>
      <c r="J24" s="56">
        <v>0.13600000000000001</v>
      </c>
      <c r="K24" s="4">
        <v>443603</v>
      </c>
      <c r="L24" s="56">
        <v>0.106</v>
      </c>
      <c r="M24" s="3">
        <v>92</v>
      </c>
      <c r="N24" s="53" t="str">
        <f>VLOOKUP(G24,Kaynak!$R$5:$S$56,2,0)</f>
        <v>Mayıs</v>
      </c>
      <c r="O24" s="53" t="str">
        <f>VLOOKUP(Rapor!$T$5&amp;Data!G24,Kaynak!$A$5:$L$9578,12,0)</f>
        <v>Mayıs</v>
      </c>
    </row>
    <row r="25" spans="1:15" x14ac:dyDescent="0.25">
      <c r="A25" t="str">
        <f>E25&amp;IF(MAX(Rapor!$B$12:$B$16)&gt;=G25,"Topla","")</f>
        <v>2012Topla</v>
      </c>
      <c r="B25" s="53" t="str">
        <f t="shared" si="0"/>
        <v>2012Haziran</v>
      </c>
      <c r="D25" t="str">
        <f t="shared" si="1"/>
        <v>201222</v>
      </c>
      <c r="E25">
        <v>2012</v>
      </c>
      <c r="F25" t="s">
        <v>53</v>
      </c>
      <c r="G25" s="57">
        <v>22</v>
      </c>
      <c r="H25" t="s">
        <v>54</v>
      </c>
      <c r="I25" s="8">
        <v>279782</v>
      </c>
      <c r="J25" s="9">
        <v>-0.19</v>
      </c>
      <c r="K25" s="8">
        <v>398516</v>
      </c>
      <c r="L25" s="9">
        <v>-0.10199999999999999</v>
      </c>
      <c r="M25" s="7">
        <v>87</v>
      </c>
      <c r="N25" s="53" t="str">
        <f>VLOOKUP(G25,Kaynak!$R$5:$S$56,2,0)</f>
        <v>Haziran</v>
      </c>
      <c r="O25" s="53" t="str">
        <f>VLOOKUP(Rapor!$T$5&amp;Data!G25,Kaynak!$A$5:$L$9578,12,0)</f>
        <v>Haziran</v>
      </c>
    </row>
    <row r="26" spans="1:15" x14ac:dyDescent="0.25">
      <c r="A26" t="str">
        <f>E26&amp;IF(MAX(Rapor!$B$12:$B$16)&gt;=G26,"Topla","")</f>
        <v>2012Topla</v>
      </c>
      <c r="B26" s="53" t="str">
        <f t="shared" si="0"/>
        <v>2012Haziran</v>
      </c>
      <c r="D26" t="str">
        <f t="shared" si="1"/>
        <v>201223</v>
      </c>
      <c r="E26">
        <v>2012</v>
      </c>
      <c r="F26" t="s">
        <v>51</v>
      </c>
      <c r="G26" s="54">
        <v>23</v>
      </c>
      <c r="H26" t="s">
        <v>52</v>
      </c>
      <c r="I26" s="4">
        <v>383178</v>
      </c>
      <c r="J26" s="10">
        <v>0.37</v>
      </c>
      <c r="K26" s="4">
        <v>458863</v>
      </c>
      <c r="L26" s="10">
        <v>0.151</v>
      </c>
      <c r="M26" s="3">
        <v>86</v>
      </c>
      <c r="N26" s="53" t="str">
        <f>VLOOKUP(G26,Kaynak!$R$5:$S$56,2,0)</f>
        <v>Haziran</v>
      </c>
      <c r="O26" s="53" t="str">
        <f>VLOOKUP(Rapor!$T$5&amp;Data!G26,Kaynak!$A$5:$L$9578,12,0)</f>
        <v>Haziran</v>
      </c>
    </row>
    <row r="27" spans="1:15" x14ac:dyDescent="0.25">
      <c r="A27" t="str">
        <f>E27&amp;IF(MAX(Rapor!$B$12:$B$16)&gt;=G27,"Topla","")</f>
        <v>2012Topla</v>
      </c>
      <c r="B27" s="53" t="str">
        <f t="shared" si="0"/>
        <v>2012Haziran</v>
      </c>
      <c r="D27" t="str">
        <f t="shared" si="1"/>
        <v>201224</v>
      </c>
      <c r="E27">
        <v>2012</v>
      </c>
      <c r="F27" t="s">
        <v>50</v>
      </c>
      <c r="G27" s="57">
        <v>24</v>
      </c>
      <c r="H27" t="s">
        <v>48</v>
      </c>
      <c r="I27" s="8">
        <v>447618</v>
      </c>
      <c r="J27" s="43">
        <v>0.16800000000000001</v>
      </c>
      <c r="K27" s="8">
        <v>530475</v>
      </c>
      <c r="L27" s="43">
        <v>0.156</v>
      </c>
      <c r="M27" s="7">
        <v>97</v>
      </c>
      <c r="N27" s="53" t="str">
        <f>VLOOKUP(G27,Kaynak!$R$5:$S$56,2,0)</f>
        <v>Haziran</v>
      </c>
      <c r="O27" s="53" t="str">
        <f>VLOOKUP(Rapor!$T$5&amp;Data!G27,Kaynak!$A$5:$L$9578,12,0)</f>
        <v>Haziran</v>
      </c>
    </row>
    <row r="28" spans="1:15" x14ac:dyDescent="0.25">
      <c r="A28" t="str">
        <f>E28&amp;IF(MAX(Rapor!$B$12:$B$16)&gt;=G28,"Topla","")</f>
        <v>2012Topla</v>
      </c>
      <c r="B28" s="53" t="str">
        <f t="shared" si="0"/>
        <v>2012Haziran</v>
      </c>
      <c r="D28" t="str">
        <f t="shared" si="1"/>
        <v>201225</v>
      </c>
      <c r="E28">
        <v>2012</v>
      </c>
      <c r="F28" t="s">
        <v>49</v>
      </c>
      <c r="G28" s="54">
        <v>25</v>
      </c>
      <c r="H28" t="s">
        <v>48</v>
      </c>
      <c r="I28" s="4">
        <v>319659</v>
      </c>
      <c r="J28" s="5">
        <v>-0.28599999999999998</v>
      </c>
      <c r="K28" s="4">
        <v>386770</v>
      </c>
      <c r="L28" s="5">
        <v>-0.27100000000000002</v>
      </c>
      <c r="M28" s="3">
        <v>92</v>
      </c>
      <c r="N28" s="53" t="str">
        <f>VLOOKUP(G28,Kaynak!$R$5:$S$56,2,0)</f>
        <v>Haziran</v>
      </c>
      <c r="O28" s="53" t="str">
        <f>VLOOKUP(Rapor!$T$5&amp;Data!G28,Kaynak!$A$5:$L$9578,12,0)</f>
        <v>Haziran</v>
      </c>
    </row>
    <row r="29" spans="1:15" x14ac:dyDescent="0.25">
      <c r="A29" t="str">
        <f>E29&amp;IF(MAX(Rapor!$B$12:$B$16)&gt;=G29,"Topla","")</f>
        <v>2012Topla</v>
      </c>
      <c r="B29" s="53" t="str">
        <f t="shared" si="0"/>
        <v>2012Haziran</v>
      </c>
      <c r="D29" t="str">
        <f t="shared" si="1"/>
        <v>201226</v>
      </c>
      <c r="E29">
        <v>2012</v>
      </c>
      <c r="F29" t="s">
        <v>47</v>
      </c>
      <c r="G29" s="57">
        <v>26</v>
      </c>
      <c r="H29" t="s">
        <v>48</v>
      </c>
      <c r="I29" s="8">
        <v>277217</v>
      </c>
      <c r="J29" s="60">
        <v>-0.13300000000000001</v>
      </c>
      <c r="K29" s="8">
        <v>354969</v>
      </c>
      <c r="L29" s="60">
        <v>-8.2000000000000003E-2</v>
      </c>
      <c r="M29" s="7">
        <v>110</v>
      </c>
      <c r="N29" s="53" t="str">
        <f>VLOOKUP(G29,Kaynak!$R$5:$S$56,2,0)</f>
        <v>Haziran</v>
      </c>
      <c r="O29" s="53" t="str">
        <f>VLOOKUP(Rapor!$T$5&amp;Data!G29,Kaynak!$A$5:$L$9578,12,0)</f>
        <v>Haziran</v>
      </c>
    </row>
    <row r="30" spans="1:15" x14ac:dyDescent="0.25">
      <c r="A30" t="str">
        <f>E30&amp;IF(MAX(Rapor!$B$12:$B$16)&gt;=G30,"Topla","")</f>
        <v>2012Topla</v>
      </c>
      <c r="B30" s="53" t="str">
        <f t="shared" si="0"/>
        <v>2012Temmuz</v>
      </c>
      <c r="D30" t="str">
        <f t="shared" si="1"/>
        <v>201227</v>
      </c>
      <c r="E30">
        <v>2012</v>
      </c>
      <c r="F30" t="s">
        <v>46</v>
      </c>
      <c r="G30" s="54">
        <v>27</v>
      </c>
      <c r="H30" t="s">
        <v>43</v>
      </c>
      <c r="I30" s="4">
        <v>642013</v>
      </c>
      <c r="J30" s="10">
        <v>1.3160000000000001</v>
      </c>
      <c r="K30" s="4">
        <v>700295</v>
      </c>
      <c r="L30" s="10">
        <v>0.97299999999999998</v>
      </c>
      <c r="M30" s="3">
        <v>110</v>
      </c>
      <c r="N30" s="53" t="str">
        <f>VLOOKUP(G30,Kaynak!$R$5:$S$56,2,0)</f>
        <v>Temmuz</v>
      </c>
      <c r="O30" s="53" t="str">
        <f>VLOOKUP(Rapor!$T$5&amp;Data!G30,Kaynak!$A$5:$L$9578,12,0)</f>
        <v>Temmuz</v>
      </c>
    </row>
    <row r="31" spans="1:15" x14ac:dyDescent="0.25">
      <c r="A31" t="str">
        <f>E31&amp;IF(MAX(Rapor!$B$12:$B$16)&gt;=G31,"Topla","")</f>
        <v>2012Topla</v>
      </c>
      <c r="B31" s="53" t="str">
        <f t="shared" si="0"/>
        <v>2012Temmuz</v>
      </c>
      <c r="D31" t="str">
        <f t="shared" si="1"/>
        <v>201228</v>
      </c>
      <c r="E31">
        <v>2012</v>
      </c>
      <c r="F31" t="s">
        <v>45</v>
      </c>
      <c r="G31" s="57">
        <v>28</v>
      </c>
      <c r="H31" t="s">
        <v>43</v>
      </c>
      <c r="I31" s="8">
        <v>668337</v>
      </c>
      <c r="J31" s="43">
        <v>4.1000000000000002E-2</v>
      </c>
      <c r="K31" s="8">
        <v>731559</v>
      </c>
      <c r="L31" s="43">
        <v>4.4999999999999998E-2</v>
      </c>
      <c r="M31" s="7">
        <v>101</v>
      </c>
      <c r="N31" s="53" t="str">
        <f>VLOOKUP(G31,Kaynak!$R$5:$S$56,2,0)</f>
        <v>Temmuz</v>
      </c>
      <c r="O31" s="53" t="str">
        <f>VLOOKUP(Rapor!$T$5&amp;Data!G31,Kaynak!$A$5:$L$9578,12,0)</f>
        <v>Temmuz</v>
      </c>
    </row>
    <row r="32" spans="1:15" x14ac:dyDescent="0.25">
      <c r="A32" t="str">
        <f>E32&amp;IF(MAX(Rapor!$B$12:$B$16)&gt;=G32,"Topla","")</f>
        <v>2012Topla</v>
      </c>
      <c r="B32" s="53" t="str">
        <f t="shared" si="0"/>
        <v>2012Temmuz</v>
      </c>
      <c r="D32" t="str">
        <f t="shared" si="1"/>
        <v>201229</v>
      </c>
      <c r="E32">
        <v>2012</v>
      </c>
      <c r="F32" t="s">
        <v>44</v>
      </c>
      <c r="G32" s="54">
        <v>29</v>
      </c>
      <c r="H32" t="s">
        <v>43</v>
      </c>
      <c r="I32" s="4">
        <v>498668</v>
      </c>
      <c r="J32" s="5">
        <v>-0.254</v>
      </c>
      <c r="K32" s="4">
        <v>583958</v>
      </c>
      <c r="L32" s="5">
        <v>-0.20200000000000001</v>
      </c>
      <c r="M32" s="3">
        <v>109</v>
      </c>
      <c r="N32" s="53" t="str">
        <f>VLOOKUP(G32,Kaynak!$R$5:$S$56,2,0)</f>
        <v>Temmuz</v>
      </c>
      <c r="O32" s="53" t="str">
        <f>VLOOKUP(Rapor!$T$5&amp;Data!G32,Kaynak!$A$5:$L$9578,12,0)</f>
        <v>Temmuz</v>
      </c>
    </row>
    <row r="33" spans="1:15" x14ac:dyDescent="0.25">
      <c r="A33" t="str">
        <f>E33&amp;IF(MAX(Rapor!$B$12:$B$16)&gt;=G33,"Topla","")</f>
        <v>2012Topla</v>
      </c>
      <c r="B33" s="53" t="str">
        <f t="shared" si="0"/>
        <v>2012Temmuz</v>
      </c>
      <c r="D33" t="str">
        <f t="shared" si="1"/>
        <v>201230</v>
      </c>
      <c r="E33">
        <v>2012</v>
      </c>
      <c r="F33" t="s">
        <v>42</v>
      </c>
      <c r="G33" s="57">
        <v>30</v>
      </c>
      <c r="H33" t="s">
        <v>43</v>
      </c>
      <c r="I33" s="8">
        <v>350044</v>
      </c>
      <c r="J33" s="60">
        <v>-0.29799999999999999</v>
      </c>
      <c r="K33" s="8">
        <v>423530</v>
      </c>
      <c r="L33" s="60">
        <v>-0.27500000000000002</v>
      </c>
      <c r="M33" s="7">
        <v>114</v>
      </c>
      <c r="N33" s="53" t="str">
        <f>VLOOKUP(G33,Kaynak!$R$5:$S$56,2,0)</f>
        <v>Temmuz</v>
      </c>
      <c r="O33" s="53" t="str">
        <f>VLOOKUP(Rapor!$T$5&amp;Data!G33,Kaynak!$A$5:$L$9578,12,0)</f>
        <v>Temmuz</v>
      </c>
    </row>
    <row r="34" spans="1:15" x14ac:dyDescent="0.25">
      <c r="A34" t="str">
        <f>E34&amp;IF(MAX(Rapor!$B$12:$B$16)&gt;=G34,"Topla","")</f>
        <v>2012Topla</v>
      </c>
      <c r="B34" s="53" t="str">
        <f t="shared" si="0"/>
        <v>2012Ağustos</v>
      </c>
      <c r="D34" t="str">
        <f t="shared" si="1"/>
        <v>201231</v>
      </c>
      <c r="E34">
        <v>2012</v>
      </c>
      <c r="F34" t="s">
        <v>41</v>
      </c>
      <c r="G34" s="54">
        <v>31</v>
      </c>
      <c r="H34" t="s">
        <v>40</v>
      </c>
      <c r="I34" s="4">
        <v>636947</v>
      </c>
      <c r="J34" s="10">
        <v>0.82</v>
      </c>
      <c r="K34" s="4">
        <v>676869</v>
      </c>
      <c r="L34" s="10">
        <v>0.59799999999999998</v>
      </c>
      <c r="M34" s="3">
        <v>101</v>
      </c>
      <c r="N34" s="53" t="str">
        <f>VLOOKUP(G34,Kaynak!$R$5:$S$56,2,0)</f>
        <v>Ağustos</v>
      </c>
      <c r="O34" s="53" t="str">
        <f>VLOOKUP(Rapor!$T$5&amp;Data!G34,Kaynak!$A$5:$L$9578,12,0)</f>
        <v>Ağustos</v>
      </c>
    </row>
    <row r="35" spans="1:15" x14ac:dyDescent="0.25">
      <c r="A35" t="str">
        <f>E35&amp;IF(MAX(Rapor!$B$12:$B$16)&gt;=G35,"Topla","")</f>
        <v>2012Topla</v>
      </c>
      <c r="B35" s="53" t="str">
        <f t="shared" si="0"/>
        <v>2012Ağustos</v>
      </c>
      <c r="D35" t="str">
        <f t="shared" si="1"/>
        <v>201232</v>
      </c>
      <c r="E35">
        <v>2012</v>
      </c>
      <c r="F35" t="s">
        <v>39</v>
      </c>
      <c r="G35" s="57">
        <v>32</v>
      </c>
      <c r="H35" t="s">
        <v>40</v>
      </c>
      <c r="I35" s="8">
        <v>461811</v>
      </c>
      <c r="J35" s="9">
        <v>-0.27500000000000002</v>
      </c>
      <c r="K35" s="8">
        <v>514580</v>
      </c>
      <c r="L35" s="9">
        <v>-0.24</v>
      </c>
      <c r="M35" s="7">
        <v>100</v>
      </c>
      <c r="N35" s="53" t="str">
        <f>VLOOKUP(G35,Kaynak!$R$5:$S$56,2,0)</f>
        <v>Ağustos</v>
      </c>
      <c r="O35" s="53" t="str">
        <f>VLOOKUP(Rapor!$T$5&amp;Data!G35,Kaynak!$A$5:$L$9578,12,0)</f>
        <v>Ağustos</v>
      </c>
    </row>
    <row r="36" spans="1:15" x14ac:dyDescent="0.25">
      <c r="A36" t="str">
        <f>E36&amp;IF(MAX(Rapor!$B$12:$B$16)&gt;=G36,"Topla","")</f>
        <v>2012Topla</v>
      </c>
      <c r="B36" s="53" t="str">
        <f t="shared" si="0"/>
        <v>2012Ağustos</v>
      </c>
      <c r="D36" t="str">
        <f t="shared" si="1"/>
        <v>201233</v>
      </c>
      <c r="E36">
        <v>2012</v>
      </c>
      <c r="F36" t="s">
        <v>37</v>
      </c>
      <c r="G36" s="54">
        <v>33</v>
      </c>
      <c r="H36" t="s">
        <v>38</v>
      </c>
      <c r="I36" s="4">
        <v>393228</v>
      </c>
      <c r="J36" s="61">
        <v>-0.14899999999999999</v>
      </c>
      <c r="K36" s="4">
        <v>437746</v>
      </c>
      <c r="L36" s="61">
        <v>-0.14899999999999999</v>
      </c>
      <c r="M36" s="3">
        <v>93</v>
      </c>
      <c r="N36" s="53" t="str">
        <f>VLOOKUP(G36,Kaynak!$R$5:$S$56,2,0)</f>
        <v>Ağustos</v>
      </c>
      <c r="O36" s="53" t="str">
        <f>VLOOKUP(Rapor!$T$5&amp;Data!G36,Kaynak!$A$5:$L$9578,12,0)</f>
        <v>Ağustos</v>
      </c>
    </row>
    <row r="37" spans="1:15" x14ac:dyDescent="0.25">
      <c r="A37" t="str">
        <f>E37&amp;IF(MAX(Rapor!$B$12:$B$16)&gt;=G37,"Topla","")</f>
        <v>2012Topla</v>
      </c>
      <c r="B37" s="53" t="str">
        <f t="shared" si="0"/>
        <v>2012Ağustos</v>
      </c>
      <c r="D37" t="str">
        <f t="shared" si="1"/>
        <v>201234</v>
      </c>
      <c r="E37">
        <v>2012</v>
      </c>
      <c r="F37" t="s">
        <v>36</v>
      </c>
      <c r="G37" s="57">
        <v>34</v>
      </c>
      <c r="H37" t="s">
        <v>34</v>
      </c>
      <c r="I37" s="8">
        <v>685023</v>
      </c>
      <c r="J37" s="43">
        <v>0.74199999999999999</v>
      </c>
      <c r="K37" s="8">
        <v>745754</v>
      </c>
      <c r="L37" s="43">
        <v>0.70399999999999996</v>
      </c>
      <c r="M37" s="7">
        <v>87</v>
      </c>
      <c r="N37" s="53" t="str">
        <f>VLOOKUP(G37,Kaynak!$R$5:$S$56,2,0)</f>
        <v>Ağustos</v>
      </c>
      <c r="O37" s="53" t="str">
        <f>VLOOKUP(Rapor!$T$5&amp;Data!G37,Kaynak!$A$5:$L$9578,12,0)</f>
        <v>Ağustos</v>
      </c>
    </row>
    <row r="38" spans="1:15" x14ac:dyDescent="0.25">
      <c r="A38" t="str">
        <f>E38&amp;IF(MAX(Rapor!$B$12:$B$16)&gt;=G38,"Topla","")</f>
        <v>2012Topla</v>
      </c>
      <c r="B38" s="53" t="str">
        <f t="shared" si="0"/>
        <v>2012Eylül</v>
      </c>
      <c r="D38" t="str">
        <f t="shared" si="1"/>
        <v>201235</v>
      </c>
      <c r="E38">
        <v>2012</v>
      </c>
      <c r="F38" t="s">
        <v>35</v>
      </c>
      <c r="G38" s="54">
        <v>35</v>
      </c>
      <c r="H38" t="s">
        <v>34</v>
      </c>
      <c r="I38" s="4">
        <v>442640</v>
      </c>
      <c r="J38" s="61">
        <v>-0.35399999999999998</v>
      </c>
      <c r="K38" s="4">
        <v>512168</v>
      </c>
      <c r="L38" s="61">
        <v>-0.313</v>
      </c>
      <c r="M38" s="3">
        <v>99</v>
      </c>
      <c r="N38" s="53" t="str">
        <f>VLOOKUP(G38,Kaynak!$R$5:$S$56,2,0)</f>
        <v>Eylül</v>
      </c>
      <c r="O38" s="53" t="str">
        <f>VLOOKUP(Rapor!$T$5&amp;Data!G38,Kaynak!$A$5:$L$9578,12,0)</f>
        <v>Eylül</v>
      </c>
    </row>
    <row r="39" spans="1:15" x14ac:dyDescent="0.25">
      <c r="A39" t="str">
        <f>E39&amp;IF(MAX(Rapor!$B$12:$B$16)&gt;=G39,"Topla","")</f>
        <v>2012Topla</v>
      </c>
      <c r="B39" s="53" t="str">
        <f t="shared" si="0"/>
        <v>2012Eylül</v>
      </c>
      <c r="D39" t="str">
        <f t="shared" si="1"/>
        <v>201236</v>
      </c>
      <c r="E39">
        <v>2012</v>
      </c>
      <c r="F39" t="s">
        <v>33</v>
      </c>
      <c r="G39" s="57">
        <v>36</v>
      </c>
      <c r="H39" t="s">
        <v>34</v>
      </c>
      <c r="I39" s="8">
        <v>367658</v>
      </c>
      <c r="J39" s="9">
        <v>-0.16900000000000001</v>
      </c>
      <c r="K39" s="8">
        <v>435792</v>
      </c>
      <c r="L39" s="9">
        <v>-0.14899999999999999</v>
      </c>
      <c r="M39" s="7">
        <v>99</v>
      </c>
      <c r="N39" s="53" t="str">
        <f>VLOOKUP(G39,Kaynak!$R$5:$S$56,2,0)</f>
        <v>Eylül</v>
      </c>
      <c r="O39" s="53" t="str">
        <f>VLOOKUP(Rapor!$T$5&amp;Data!G39,Kaynak!$A$5:$L$9578,12,0)</f>
        <v>Eylül</v>
      </c>
    </row>
    <row r="40" spans="1:15" x14ac:dyDescent="0.25">
      <c r="A40" t="str">
        <f>E40&amp;IF(MAX(Rapor!$B$12:$B$16)&gt;=G40,"Topla","")</f>
        <v>2012Topla</v>
      </c>
      <c r="B40" s="53" t="str">
        <f t="shared" si="0"/>
        <v>2012Eylül</v>
      </c>
      <c r="D40" t="str">
        <f t="shared" si="1"/>
        <v>201237</v>
      </c>
      <c r="E40">
        <v>2012</v>
      </c>
      <c r="F40" t="s">
        <v>31</v>
      </c>
      <c r="G40" s="54">
        <v>37</v>
      </c>
      <c r="H40" t="s">
        <v>32</v>
      </c>
      <c r="I40" s="4">
        <v>398141</v>
      </c>
      <c r="J40" s="10">
        <v>8.3000000000000004E-2</v>
      </c>
      <c r="K40" s="4">
        <v>501038</v>
      </c>
      <c r="L40" s="10">
        <v>0.15</v>
      </c>
      <c r="M40" s="3">
        <v>96</v>
      </c>
      <c r="N40" s="53" t="str">
        <f>VLOOKUP(G40,Kaynak!$R$5:$S$56,2,0)</f>
        <v>Eylül</v>
      </c>
      <c r="O40" s="53" t="str">
        <f>VLOOKUP(Rapor!$T$5&amp;Data!G40,Kaynak!$A$5:$L$9578,12,0)</f>
        <v>Eylül</v>
      </c>
    </row>
    <row r="41" spans="1:15" x14ac:dyDescent="0.25">
      <c r="A41" t="str">
        <f>E41&amp;IF(MAX(Rapor!$B$12:$B$16)&gt;=G41,"Topla","")</f>
        <v>2012Topla</v>
      </c>
      <c r="B41" s="53" t="str">
        <f t="shared" si="0"/>
        <v>2012Eylül</v>
      </c>
      <c r="D41" t="str">
        <f t="shared" si="1"/>
        <v>201238</v>
      </c>
      <c r="E41">
        <v>2012</v>
      </c>
      <c r="F41" t="s">
        <v>30</v>
      </c>
      <c r="G41" s="57">
        <v>38</v>
      </c>
      <c r="H41" t="s">
        <v>29</v>
      </c>
      <c r="I41" s="8">
        <v>349222</v>
      </c>
      <c r="J41" s="9">
        <v>-0.123</v>
      </c>
      <c r="K41" s="8">
        <v>443439</v>
      </c>
      <c r="L41" s="9">
        <v>-0.115</v>
      </c>
      <c r="M41" s="7">
        <v>93</v>
      </c>
      <c r="N41" s="53" t="str">
        <f>VLOOKUP(G41,Kaynak!$R$5:$S$56,2,0)</f>
        <v>Eylül</v>
      </c>
      <c r="O41" s="53" t="str">
        <f>VLOOKUP(Rapor!$T$5&amp;Data!G41,Kaynak!$A$5:$L$9578,12,0)</f>
        <v>Eylül</v>
      </c>
    </row>
    <row r="42" spans="1:15" x14ac:dyDescent="0.25">
      <c r="A42" t="str">
        <f>E42&amp;IF(MAX(Rapor!$B$12:$B$16)&gt;=G42,"Topla","")</f>
        <v>2012Topla</v>
      </c>
      <c r="B42" s="53" t="str">
        <f t="shared" si="0"/>
        <v>2012Eylül</v>
      </c>
      <c r="D42" t="str">
        <f t="shared" si="1"/>
        <v>201239</v>
      </c>
      <c r="E42">
        <v>2012</v>
      </c>
      <c r="F42" t="s">
        <v>28</v>
      </c>
      <c r="G42" s="54">
        <v>39</v>
      </c>
      <c r="H42" t="s">
        <v>29</v>
      </c>
      <c r="I42" s="4">
        <v>271214</v>
      </c>
      <c r="J42" s="5">
        <v>-0.223</v>
      </c>
      <c r="K42" s="4">
        <v>377276</v>
      </c>
      <c r="L42" s="5">
        <v>-0.14899999999999999</v>
      </c>
      <c r="M42" s="3">
        <v>98</v>
      </c>
      <c r="N42" s="53" t="str">
        <f>VLOOKUP(G42,Kaynak!$R$5:$S$56,2,0)</f>
        <v>Eylül</v>
      </c>
      <c r="O42" s="53" t="str">
        <f>VLOOKUP(Rapor!$T$5&amp;Data!G42,Kaynak!$A$5:$L$9578,12,0)</f>
        <v>Eylül</v>
      </c>
    </row>
    <row r="43" spans="1:15" x14ac:dyDescent="0.25">
      <c r="A43" t="str">
        <f>E43&amp;IF(MAX(Rapor!$B$12:$B$16)&gt;=G43,"Topla","")</f>
        <v>2012Topla</v>
      </c>
      <c r="B43" s="53" t="str">
        <f t="shared" si="0"/>
        <v>2012Ekim</v>
      </c>
      <c r="D43" t="str">
        <f t="shared" si="1"/>
        <v>201240</v>
      </c>
      <c r="E43">
        <v>2012</v>
      </c>
      <c r="F43" t="s">
        <v>27</v>
      </c>
      <c r="G43" s="57">
        <v>40</v>
      </c>
      <c r="H43" t="s">
        <v>26</v>
      </c>
      <c r="I43" s="8">
        <v>289616</v>
      </c>
      <c r="J43" s="43">
        <v>6.8000000000000005E-2</v>
      </c>
      <c r="K43" s="8">
        <v>375627</v>
      </c>
      <c r="L43" s="59" t="s">
        <v>8</v>
      </c>
      <c r="M43" s="7">
        <v>86</v>
      </c>
      <c r="N43" s="53" t="str">
        <f>VLOOKUP(G43,Kaynak!$R$5:$S$56,2,0)</f>
        <v>Ekim</v>
      </c>
      <c r="O43" s="53" t="str">
        <f>VLOOKUP(Rapor!$T$5&amp;Data!G43,Kaynak!$A$5:$L$9578,12,0)</f>
        <v>Ekim</v>
      </c>
    </row>
    <row r="44" spans="1:15" x14ac:dyDescent="0.25">
      <c r="A44" t="str">
        <f>E44&amp;IF(MAX(Rapor!$B$12:$B$16)&gt;=G44,"Topla","")</f>
        <v>2012Topla</v>
      </c>
      <c r="B44" s="53" t="str">
        <f t="shared" si="0"/>
        <v>2012Ekim</v>
      </c>
      <c r="D44" t="str">
        <f t="shared" si="1"/>
        <v>201241</v>
      </c>
      <c r="E44">
        <v>2012</v>
      </c>
      <c r="F44" t="s">
        <v>25</v>
      </c>
      <c r="G44" s="54">
        <v>41</v>
      </c>
      <c r="H44" t="s">
        <v>26</v>
      </c>
      <c r="I44" s="4">
        <v>293341</v>
      </c>
      <c r="J44" s="56">
        <v>1.2999999999999999E-2</v>
      </c>
      <c r="K44" s="4">
        <v>420773</v>
      </c>
      <c r="L44" s="56">
        <v>0.12</v>
      </c>
      <c r="M44" s="3">
        <v>97</v>
      </c>
      <c r="N44" s="53" t="str">
        <f>VLOOKUP(G44,Kaynak!$R$5:$S$56,2,0)</f>
        <v>Ekim</v>
      </c>
      <c r="O44" s="53" t="str">
        <f>VLOOKUP(Rapor!$T$5&amp;Data!G44,Kaynak!$A$5:$L$9578,12,0)</f>
        <v>Ekim</v>
      </c>
    </row>
    <row r="45" spans="1:15" x14ac:dyDescent="0.25">
      <c r="A45" t="str">
        <f>E45&amp;IF(MAX(Rapor!$B$12:$B$16)&gt;=G45,"Topla","")</f>
        <v>2012Topla</v>
      </c>
      <c r="B45" s="53" t="str">
        <f t="shared" si="0"/>
        <v>2012Ekim</v>
      </c>
      <c r="D45" t="str">
        <f t="shared" si="1"/>
        <v>201242</v>
      </c>
      <c r="E45">
        <v>2012</v>
      </c>
      <c r="F45" t="s">
        <v>23</v>
      </c>
      <c r="G45" s="57">
        <v>42</v>
      </c>
      <c r="H45" t="s">
        <v>24</v>
      </c>
      <c r="I45" s="8">
        <v>378613</v>
      </c>
      <c r="J45" s="43">
        <v>0.29099999999999998</v>
      </c>
      <c r="K45" s="8">
        <v>473161</v>
      </c>
      <c r="L45" s="43">
        <v>0.125</v>
      </c>
      <c r="M45" s="7">
        <v>83</v>
      </c>
      <c r="N45" s="53" t="str">
        <f>VLOOKUP(G45,Kaynak!$R$5:$S$56,2,0)</f>
        <v>Ekim</v>
      </c>
      <c r="O45" s="53" t="str">
        <f>VLOOKUP(Rapor!$T$5&amp;Data!G45,Kaynak!$A$5:$L$9578,12,0)</f>
        <v>Ekim</v>
      </c>
    </row>
    <row r="46" spans="1:15" x14ac:dyDescent="0.25">
      <c r="A46" t="str">
        <f>E46&amp;IF(MAX(Rapor!$B$12:$B$16)&gt;=G46,"Topla","")</f>
        <v>2012Topla</v>
      </c>
      <c r="B46" s="53" t="str">
        <f t="shared" si="0"/>
        <v>2012Ekim</v>
      </c>
      <c r="D46" t="str">
        <f t="shared" si="1"/>
        <v>201243</v>
      </c>
      <c r="E46">
        <v>2012</v>
      </c>
      <c r="F46" t="s">
        <v>22</v>
      </c>
      <c r="G46" s="54">
        <v>43</v>
      </c>
      <c r="H46" t="s">
        <v>21</v>
      </c>
      <c r="I46" s="4">
        <v>612056</v>
      </c>
      <c r="J46" s="56">
        <v>0.61699999999999999</v>
      </c>
      <c r="K46" s="4">
        <v>676061</v>
      </c>
      <c r="L46" s="56">
        <v>0.42899999999999999</v>
      </c>
      <c r="M46" s="3">
        <v>63</v>
      </c>
      <c r="N46" s="53" t="str">
        <f>VLOOKUP(G46,Kaynak!$R$5:$S$56,2,0)</f>
        <v>Ekim</v>
      </c>
      <c r="O46" s="53" t="str">
        <f>VLOOKUP(Rapor!$T$5&amp;Data!G46,Kaynak!$A$5:$L$9578,12,0)</f>
        <v>Ekim</v>
      </c>
    </row>
    <row r="47" spans="1:15" x14ac:dyDescent="0.25">
      <c r="A47" t="str">
        <f>E47&amp;IF(MAX(Rapor!$B$12:$B$16)&gt;=G47,"Topla","")</f>
        <v>2012Topla</v>
      </c>
      <c r="B47" s="53" t="str">
        <f t="shared" si="0"/>
        <v>2012Kasım</v>
      </c>
      <c r="D47" t="str">
        <f t="shared" si="1"/>
        <v>201244</v>
      </c>
      <c r="E47">
        <v>2012</v>
      </c>
      <c r="F47" t="s">
        <v>20</v>
      </c>
      <c r="G47" s="57">
        <v>44</v>
      </c>
      <c r="H47" t="s">
        <v>21</v>
      </c>
      <c r="I47" s="8">
        <v>904599</v>
      </c>
      <c r="J47" s="43">
        <v>0.47799999999999998</v>
      </c>
      <c r="K47" s="8">
        <v>1003417</v>
      </c>
      <c r="L47" s="43">
        <v>0.48399999999999999</v>
      </c>
      <c r="M47" s="7">
        <v>75</v>
      </c>
      <c r="N47" s="53" t="str">
        <f>VLOOKUP(G47,Kaynak!$R$5:$S$56,2,0)</f>
        <v>Kasım</v>
      </c>
      <c r="O47" s="53" t="str">
        <f>VLOOKUP(Rapor!$T$5&amp;Data!G47,Kaynak!$A$5:$L$9578,12,0)</f>
        <v>Kasım</v>
      </c>
    </row>
    <row r="48" spans="1:15" x14ac:dyDescent="0.25">
      <c r="A48" t="str">
        <f>E48&amp;IF(MAX(Rapor!$B$12:$B$16)&gt;=G48,"Topla","")</f>
        <v>2012Topla</v>
      </c>
      <c r="B48" s="53" t="str">
        <f t="shared" si="0"/>
        <v>2012Kasım</v>
      </c>
      <c r="D48" t="str">
        <f t="shared" si="1"/>
        <v>201245</v>
      </c>
      <c r="E48">
        <v>2012</v>
      </c>
      <c r="F48" t="s">
        <v>19</v>
      </c>
      <c r="G48" s="54">
        <v>45</v>
      </c>
      <c r="H48" t="s">
        <v>14</v>
      </c>
      <c r="I48" s="4">
        <v>1141055</v>
      </c>
      <c r="J48" s="56">
        <v>0.26100000000000001</v>
      </c>
      <c r="K48" s="4">
        <v>1183862</v>
      </c>
      <c r="L48" s="56">
        <v>0.18</v>
      </c>
      <c r="M48" s="3">
        <v>73</v>
      </c>
      <c r="N48" s="53" t="str">
        <f>VLOOKUP(G48,Kaynak!$R$5:$S$56,2,0)</f>
        <v>Kasım</v>
      </c>
      <c r="O48" s="53" t="str">
        <f>VLOOKUP(Rapor!$T$5&amp;Data!G48,Kaynak!$A$5:$L$9578,12,0)</f>
        <v>Kasım</v>
      </c>
    </row>
    <row r="49" spans="1:15" x14ac:dyDescent="0.25">
      <c r="A49" t="str">
        <f>E49&amp;IF(MAX(Rapor!$B$12:$B$16)&gt;=G49,"Topla","")</f>
        <v>2012Topla</v>
      </c>
      <c r="B49" s="53" t="str">
        <f t="shared" si="0"/>
        <v>2012Kasım</v>
      </c>
      <c r="D49" t="str">
        <f t="shared" si="1"/>
        <v>201246</v>
      </c>
      <c r="E49">
        <v>2012</v>
      </c>
      <c r="F49" t="s">
        <v>18</v>
      </c>
      <c r="G49" s="57">
        <v>46</v>
      </c>
      <c r="H49" t="s">
        <v>14</v>
      </c>
      <c r="I49" s="8">
        <v>1083264</v>
      </c>
      <c r="J49" s="60">
        <v>-5.0999999999999997E-2</v>
      </c>
      <c r="K49" s="8">
        <v>1159622</v>
      </c>
      <c r="L49" s="60">
        <v>-0.02</v>
      </c>
      <c r="M49" s="7">
        <v>76</v>
      </c>
      <c r="N49" s="53" t="str">
        <f>VLOOKUP(G49,Kaynak!$R$5:$S$56,2,0)</f>
        <v>Kasım</v>
      </c>
      <c r="O49" s="53" t="str">
        <f>VLOOKUP(Rapor!$T$5&amp;Data!G49,Kaynak!$A$5:$L$9578,12,0)</f>
        <v>Kasım</v>
      </c>
    </row>
    <row r="50" spans="1:15" x14ac:dyDescent="0.25">
      <c r="A50" t="str">
        <f>E50&amp;IF(MAX(Rapor!$B$12:$B$16)&gt;=G50,"Topla","")</f>
        <v>2012Topla</v>
      </c>
      <c r="B50" s="53" t="str">
        <f t="shared" si="0"/>
        <v>2012Kasım</v>
      </c>
      <c r="D50" t="str">
        <f t="shared" si="1"/>
        <v>201247</v>
      </c>
      <c r="E50">
        <v>2012</v>
      </c>
      <c r="F50" t="s">
        <v>17</v>
      </c>
      <c r="G50" s="54">
        <v>47</v>
      </c>
      <c r="H50" t="s">
        <v>16</v>
      </c>
      <c r="I50" s="4">
        <v>1456370</v>
      </c>
      <c r="J50" s="56">
        <v>0.34399999999999997</v>
      </c>
      <c r="K50" s="4">
        <v>1496875</v>
      </c>
      <c r="L50" s="56">
        <v>0.29099999999999998</v>
      </c>
      <c r="M50" s="3">
        <v>66</v>
      </c>
      <c r="N50" s="53" t="str">
        <f>VLOOKUP(G50,Kaynak!$R$5:$S$56,2,0)</f>
        <v>Kasım</v>
      </c>
      <c r="O50" s="53" t="str">
        <f>VLOOKUP(Rapor!$T$5&amp;Data!G50,Kaynak!$A$5:$L$9578,12,0)</f>
        <v>Kasım</v>
      </c>
    </row>
    <row r="51" spans="1:15" x14ac:dyDescent="0.25">
      <c r="A51" t="str">
        <f>E51&amp;IF(MAX(Rapor!$B$12:$B$16)&gt;=G51,"Topla","")</f>
        <v>2012</v>
      </c>
      <c r="B51" s="53" t="str">
        <f t="shared" si="0"/>
        <v>2012Aralık</v>
      </c>
      <c r="D51" t="str">
        <f t="shared" si="1"/>
        <v>201248</v>
      </c>
      <c r="E51">
        <v>2012</v>
      </c>
      <c r="F51" t="s">
        <v>15</v>
      </c>
      <c r="G51" s="57">
        <v>48</v>
      </c>
      <c r="H51" t="s">
        <v>16</v>
      </c>
      <c r="I51" s="8">
        <v>1281911</v>
      </c>
      <c r="J51" s="9">
        <v>-0.12</v>
      </c>
      <c r="K51" s="8">
        <v>1317777</v>
      </c>
      <c r="L51" s="9">
        <v>-0.12</v>
      </c>
      <c r="M51" s="7">
        <v>63</v>
      </c>
      <c r="N51" s="53" t="str">
        <f>VLOOKUP(G51,Kaynak!$R$5:$S$56,2,0)</f>
        <v>Aralık</v>
      </c>
      <c r="O51" s="53" t="str">
        <f>VLOOKUP(Rapor!$T$5&amp;Data!G51,Kaynak!$A$5:$L$9578,12,0)</f>
        <v>Aralık</v>
      </c>
    </row>
    <row r="52" spans="1:15" x14ac:dyDescent="0.25">
      <c r="A52" t="str">
        <f>E52&amp;IF(MAX(Rapor!$B$12:$B$16)&gt;=G52,"Topla","")</f>
        <v>2012</v>
      </c>
      <c r="B52" s="53" t="str">
        <f t="shared" si="0"/>
        <v>2012Aralık</v>
      </c>
      <c r="D52" t="str">
        <f t="shared" si="1"/>
        <v>201249</v>
      </c>
      <c r="E52">
        <v>2012</v>
      </c>
      <c r="F52" t="s">
        <v>13</v>
      </c>
      <c r="G52" s="54">
        <v>49</v>
      </c>
      <c r="H52" t="s">
        <v>14</v>
      </c>
      <c r="I52" s="4">
        <v>941865</v>
      </c>
      <c r="J52" s="61">
        <v>-0.26500000000000001</v>
      </c>
      <c r="K52" s="4">
        <v>1019031</v>
      </c>
      <c r="L52" s="61">
        <v>-0.22700000000000001</v>
      </c>
      <c r="M52" s="3">
        <v>72</v>
      </c>
      <c r="N52" s="53" t="str">
        <f>VLOOKUP(G52,Kaynak!$R$5:$S$56,2,0)</f>
        <v>Aralık</v>
      </c>
      <c r="O52" s="53" t="str">
        <f>VLOOKUP(Rapor!$T$5&amp;Data!G52,Kaynak!$A$5:$L$9578,12,0)</f>
        <v>Aralık</v>
      </c>
    </row>
    <row r="53" spans="1:15" x14ac:dyDescent="0.25">
      <c r="A53" t="str">
        <f>E53&amp;IF(MAX(Rapor!$B$12:$B$16)&gt;=G53,"Topla","")</f>
        <v>2012</v>
      </c>
      <c r="B53" s="53" t="str">
        <f t="shared" si="0"/>
        <v>2012Aralık</v>
      </c>
      <c r="D53" t="str">
        <f t="shared" si="1"/>
        <v>201250</v>
      </c>
      <c r="E53">
        <v>2012</v>
      </c>
      <c r="F53" t="s">
        <v>11</v>
      </c>
      <c r="G53" s="57">
        <v>50</v>
      </c>
      <c r="H53" t="s">
        <v>12</v>
      </c>
      <c r="I53" s="8">
        <v>991702</v>
      </c>
      <c r="J53" s="11">
        <v>5.2999999999999999E-2</v>
      </c>
      <c r="K53" s="8">
        <v>1099104</v>
      </c>
      <c r="L53" s="11">
        <v>7.9000000000000001E-2</v>
      </c>
      <c r="M53" s="7">
        <v>69</v>
      </c>
      <c r="N53" s="53" t="str">
        <f>VLOOKUP(G53,Kaynak!$R$5:$S$56,2,0)</f>
        <v>Aralık</v>
      </c>
      <c r="O53" s="53" t="str">
        <f>VLOOKUP(Rapor!$T$5&amp;Data!G53,Kaynak!$A$5:$L$9578,12,0)</f>
        <v>Aralık</v>
      </c>
    </row>
    <row r="54" spans="1:15" x14ac:dyDescent="0.25">
      <c r="A54" t="str">
        <f>E54&amp;IF(MAX(Rapor!$B$12:$B$16)&gt;=G54,"Topla","")</f>
        <v>2012</v>
      </c>
      <c r="B54" s="53" t="str">
        <f t="shared" si="0"/>
        <v>2012Aralık</v>
      </c>
      <c r="D54" t="str">
        <f t="shared" si="1"/>
        <v>201251</v>
      </c>
      <c r="E54">
        <v>2012</v>
      </c>
      <c r="F54" t="s">
        <v>10</v>
      </c>
      <c r="G54" s="54">
        <v>51</v>
      </c>
      <c r="H54" t="s">
        <v>7</v>
      </c>
      <c r="I54" s="4">
        <v>1065135</v>
      </c>
      <c r="J54" s="10">
        <v>7.3999999999999996E-2</v>
      </c>
      <c r="K54" s="4">
        <v>1144344</v>
      </c>
      <c r="L54" s="10">
        <v>4.1000000000000002E-2</v>
      </c>
      <c r="M54" s="3">
        <v>65</v>
      </c>
      <c r="N54" s="53" t="str">
        <f>VLOOKUP(G54,Kaynak!$R$5:$S$56,2,0)</f>
        <v>Aralık</v>
      </c>
      <c r="O54" s="53" t="str">
        <f>VLOOKUP(Rapor!$T$5&amp;Data!G54,Kaynak!$A$5:$L$9578,12,0)</f>
        <v>Aralık</v>
      </c>
    </row>
    <row r="55" spans="1:15" x14ac:dyDescent="0.25">
      <c r="A55" t="str">
        <f>E55&amp;IF(MAX(Rapor!$B$12:$B$16)&gt;=G55,"Topla","")</f>
        <v>2012</v>
      </c>
      <c r="B55" s="53" t="str">
        <f t="shared" si="0"/>
        <v>2012Aralık</v>
      </c>
      <c r="D55" t="str">
        <f t="shared" si="1"/>
        <v>201252</v>
      </c>
      <c r="E55">
        <v>2012</v>
      </c>
      <c r="F55" t="s">
        <v>9</v>
      </c>
      <c r="G55" s="57">
        <v>52</v>
      </c>
      <c r="H55" t="s">
        <v>7</v>
      </c>
      <c r="I55" s="8">
        <v>848996</v>
      </c>
      <c r="J55" s="9">
        <v>-0.20300000000000001</v>
      </c>
      <c r="K55" s="8">
        <v>971061</v>
      </c>
      <c r="L55" s="9">
        <v>-0.151</v>
      </c>
      <c r="M55" s="7">
        <v>70</v>
      </c>
      <c r="N55" s="53" t="str">
        <f>VLOOKUP(G55,Kaynak!$R$5:$S$56,2,0)</f>
        <v>Aralık</v>
      </c>
      <c r="O55" s="53" t="str">
        <f>VLOOKUP(Rapor!$T$5&amp;Data!G55,Kaynak!$A$5:$L$9578,12,0)</f>
        <v>Aralık</v>
      </c>
    </row>
    <row r="56" spans="1:15" x14ac:dyDescent="0.25">
      <c r="A56" t="str">
        <f>E56&amp;IF(MAX(Rapor!$B$12:$B$16)&gt;=G56,"Topla","")</f>
        <v>2012</v>
      </c>
      <c r="B56" s="53" t="str">
        <f t="shared" si="0"/>
        <v>2012Aralık</v>
      </c>
      <c r="D56" t="str">
        <f t="shared" si="1"/>
        <v>201252</v>
      </c>
      <c r="E56">
        <v>2012</v>
      </c>
      <c r="F56" t="s">
        <v>6</v>
      </c>
      <c r="G56" s="54">
        <v>52</v>
      </c>
      <c r="H56" t="s">
        <v>7</v>
      </c>
      <c r="I56" s="4">
        <v>810512</v>
      </c>
      <c r="J56" s="5">
        <v>-4.4999999999999998E-2</v>
      </c>
      <c r="K56" s="4">
        <v>975509</v>
      </c>
      <c r="L56" s="6" t="s">
        <v>8</v>
      </c>
      <c r="M56" s="3">
        <v>77</v>
      </c>
      <c r="N56" s="53" t="str">
        <f>VLOOKUP(G56,Kaynak!$R$5:$S$56,2,0)</f>
        <v>Aralık</v>
      </c>
      <c r="O56" s="53" t="str">
        <f>VLOOKUP(Rapor!$T$5&amp;Data!G56,Kaynak!$A$5:$L$9578,12,0)</f>
        <v>Aralık</v>
      </c>
    </row>
    <row r="57" spans="1:15" x14ac:dyDescent="0.25">
      <c r="A57" t="str">
        <f>E57&amp;IF(MAX(Rapor!$B$12:$B$16)&gt;=G57,"Topla","")</f>
        <v>2013Topla</v>
      </c>
      <c r="B57" s="53" t="str">
        <f t="shared" si="0"/>
        <v>2013Ocak</v>
      </c>
      <c r="D57" t="str">
        <f t="shared" si="1"/>
        <v>20131</v>
      </c>
      <c r="E57">
        <v>2013</v>
      </c>
      <c r="F57" t="s">
        <v>160</v>
      </c>
      <c r="G57" s="57">
        <v>1</v>
      </c>
      <c r="H57" t="s">
        <v>159</v>
      </c>
      <c r="I57" s="58">
        <v>1359055</v>
      </c>
      <c r="J57" s="43">
        <v>0.67700000000000005</v>
      </c>
      <c r="K57" s="58">
        <v>1449310</v>
      </c>
      <c r="L57" s="43">
        <v>0.48599999999999999</v>
      </c>
      <c r="M57" s="57">
        <v>69</v>
      </c>
      <c r="N57" s="53" t="str">
        <f>VLOOKUP(G57,Kaynak!$R$5:$S$56,2,0)</f>
        <v>Ocak</v>
      </c>
      <c r="O57" s="53" t="str">
        <f>VLOOKUP(Rapor!$T$5&amp;Data!G57,Kaynak!$A$5:$L$9578,12,0)</f>
        <v>Ocak</v>
      </c>
    </row>
    <row r="58" spans="1:15" x14ac:dyDescent="0.25">
      <c r="A58" t="str">
        <f>E58&amp;IF(MAX(Rapor!$B$12:$B$16)&gt;=G58,"Topla","")</f>
        <v>2013Topla</v>
      </c>
      <c r="B58" s="53" t="str">
        <f t="shared" si="0"/>
        <v>2013Ocak</v>
      </c>
      <c r="D58" t="str">
        <f t="shared" si="1"/>
        <v>20132</v>
      </c>
      <c r="E58">
        <v>2013</v>
      </c>
      <c r="F58" t="s">
        <v>158</v>
      </c>
      <c r="G58" s="54">
        <v>2</v>
      </c>
      <c r="H58" t="s">
        <v>159</v>
      </c>
      <c r="I58" s="55">
        <v>1394059</v>
      </c>
      <c r="J58" s="56">
        <v>2.5999999999999999E-2</v>
      </c>
      <c r="K58" s="55">
        <v>1474742</v>
      </c>
      <c r="L58" s="56">
        <v>1.7999999999999999E-2</v>
      </c>
      <c r="M58" s="54">
        <v>75</v>
      </c>
      <c r="N58" s="53" t="str">
        <f>VLOOKUP(G58,Kaynak!$R$5:$S$56,2,0)</f>
        <v>Ocak</v>
      </c>
      <c r="O58" s="53" t="str">
        <f>VLOOKUP(Rapor!$T$5&amp;Data!G58,Kaynak!$A$5:$L$9578,12,0)</f>
        <v>Ocak</v>
      </c>
    </row>
    <row r="59" spans="1:15" x14ac:dyDescent="0.25">
      <c r="A59" t="str">
        <f>E59&amp;IF(MAX(Rapor!$B$12:$B$16)&gt;=G59,"Topla","")</f>
        <v>2013Topla</v>
      </c>
      <c r="B59" s="53" t="str">
        <f t="shared" si="0"/>
        <v>2013Ocak</v>
      </c>
      <c r="D59" t="str">
        <f t="shared" si="1"/>
        <v>20133</v>
      </c>
      <c r="E59">
        <v>2013</v>
      </c>
      <c r="F59" t="s">
        <v>157</v>
      </c>
      <c r="G59" s="57">
        <v>3</v>
      </c>
      <c r="H59" t="s">
        <v>156</v>
      </c>
      <c r="I59" s="58">
        <v>2115139</v>
      </c>
      <c r="J59" s="43">
        <v>0.51700000000000002</v>
      </c>
      <c r="K59" s="58">
        <v>2169493</v>
      </c>
      <c r="L59" s="43">
        <v>0.47099999999999997</v>
      </c>
      <c r="M59" s="57">
        <v>63</v>
      </c>
      <c r="N59" s="53" t="str">
        <f>VLOOKUP(G59,Kaynak!$R$5:$S$56,2,0)</f>
        <v>Ocak</v>
      </c>
      <c r="O59" s="53" t="str">
        <f>VLOOKUP(Rapor!$T$5&amp;Data!G59,Kaynak!$A$5:$L$9578,12,0)</f>
        <v>Ocak</v>
      </c>
    </row>
    <row r="60" spans="1:15" x14ac:dyDescent="0.25">
      <c r="A60" t="str">
        <f>E60&amp;IF(MAX(Rapor!$B$12:$B$16)&gt;=G60,"Topla","")</f>
        <v>2013Topla</v>
      </c>
      <c r="B60" s="53" t="str">
        <f t="shared" si="0"/>
        <v>2013Ocak</v>
      </c>
      <c r="D60" t="str">
        <f t="shared" si="1"/>
        <v>20134</v>
      </c>
      <c r="E60">
        <v>2013</v>
      </c>
      <c r="F60" t="s">
        <v>155</v>
      </c>
      <c r="G60" s="54">
        <v>4</v>
      </c>
      <c r="H60" t="s">
        <v>156</v>
      </c>
      <c r="I60" s="55">
        <v>1887404</v>
      </c>
      <c r="J60" s="61">
        <v>-0.108</v>
      </c>
      <c r="K60" s="55">
        <v>1955352</v>
      </c>
      <c r="L60" s="61">
        <v>-9.9000000000000005E-2</v>
      </c>
      <c r="M60" s="54">
        <v>70</v>
      </c>
      <c r="N60" s="53" t="str">
        <f>VLOOKUP(G60,Kaynak!$R$5:$S$56,2,0)</f>
        <v>Ocak</v>
      </c>
      <c r="O60" s="53" t="str">
        <f>VLOOKUP(Rapor!$T$5&amp;Data!G60,Kaynak!$A$5:$L$9578,12,0)</f>
        <v>Ocak</v>
      </c>
    </row>
    <row r="61" spans="1:15" x14ac:dyDescent="0.25">
      <c r="A61" t="str">
        <f>E61&amp;IF(MAX(Rapor!$B$12:$B$16)&gt;=G61,"Topla","")</f>
        <v>2013Topla</v>
      </c>
      <c r="B61" s="53" t="str">
        <f t="shared" si="0"/>
        <v>2013Şubat</v>
      </c>
      <c r="D61" t="str">
        <f t="shared" si="1"/>
        <v>20135</v>
      </c>
      <c r="E61">
        <v>2013</v>
      </c>
      <c r="F61" t="s">
        <v>154</v>
      </c>
      <c r="G61" s="57">
        <v>5</v>
      </c>
      <c r="H61" t="s">
        <v>153</v>
      </c>
      <c r="I61" s="58">
        <v>1781241</v>
      </c>
      <c r="J61" s="60">
        <v>-5.6000000000000001E-2</v>
      </c>
      <c r="K61" s="58">
        <v>1837950</v>
      </c>
      <c r="L61" s="60">
        <v>-0.06</v>
      </c>
      <c r="M61" s="57">
        <v>68</v>
      </c>
      <c r="N61" s="53" t="str">
        <f>VLOOKUP(G61,Kaynak!$R$5:$S$56,2,0)</f>
        <v>Şubat</v>
      </c>
      <c r="O61" s="53" t="str">
        <f>VLOOKUP(Rapor!$T$5&amp;Data!G61,Kaynak!$A$5:$L$9578,12,0)</f>
        <v>Şubat</v>
      </c>
    </row>
    <row r="62" spans="1:15" x14ac:dyDescent="0.25">
      <c r="A62" t="str">
        <f>E62&amp;IF(MAX(Rapor!$B$12:$B$16)&gt;=G62,"Topla","")</f>
        <v>2013Topla</v>
      </c>
      <c r="B62" s="53" t="str">
        <f t="shared" si="0"/>
        <v>2013Şubat</v>
      </c>
      <c r="D62" t="str">
        <f t="shared" si="1"/>
        <v>20136</v>
      </c>
      <c r="E62">
        <v>2013</v>
      </c>
      <c r="F62" t="s">
        <v>152</v>
      </c>
      <c r="G62" s="54">
        <v>6</v>
      </c>
      <c r="H62" t="s">
        <v>153</v>
      </c>
      <c r="I62" s="55">
        <v>1339443</v>
      </c>
      <c r="J62" s="61">
        <v>-0.248</v>
      </c>
      <c r="K62" s="55">
        <v>1457062</v>
      </c>
      <c r="L62" s="61">
        <v>-0.20699999999999999</v>
      </c>
      <c r="M62" s="54">
        <v>61</v>
      </c>
      <c r="N62" s="53" t="str">
        <f>VLOOKUP(G62,Kaynak!$R$5:$S$56,2,0)</f>
        <v>Şubat</v>
      </c>
      <c r="O62" s="53" t="str">
        <f>VLOOKUP(Rapor!$T$5&amp;Data!G62,Kaynak!$A$5:$L$9578,12,0)</f>
        <v>Şubat</v>
      </c>
    </row>
    <row r="63" spans="1:15" x14ac:dyDescent="0.25">
      <c r="A63" t="str">
        <f>E63&amp;IF(MAX(Rapor!$B$12:$B$16)&gt;=G63,"Topla","")</f>
        <v>2013Topla</v>
      </c>
      <c r="B63" s="53" t="str">
        <f t="shared" si="0"/>
        <v>2013Şubat</v>
      </c>
      <c r="D63" t="str">
        <f t="shared" si="1"/>
        <v>20137</v>
      </c>
      <c r="E63">
        <v>2013</v>
      </c>
      <c r="F63" t="s">
        <v>150</v>
      </c>
      <c r="G63" s="57">
        <v>7</v>
      </c>
      <c r="H63" t="s">
        <v>151</v>
      </c>
      <c r="I63" s="58">
        <v>1303968</v>
      </c>
      <c r="J63" s="60">
        <v>-2.5999999999999999E-2</v>
      </c>
      <c r="K63" s="58">
        <v>1374390</v>
      </c>
      <c r="L63" s="60">
        <v>-5.7000000000000002E-2</v>
      </c>
      <c r="M63" s="57">
        <v>56</v>
      </c>
      <c r="N63" s="53" t="str">
        <f>VLOOKUP(G63,Kaynak!$R$5:$S$56,2,0)</f>
        <v>Şubat</v>
      </c>
      <c r="O63" s="53" t="str">
        <f>VLOOKUP(Rapor!$T$5&amp;Data!G63,Kaynak!$A$5:$L$9578,12,0)</f>
        <v>Şubat</v>
      </c>
    </row>
    <row r="64" spans="1:15" x14ac:dyDescent="0.25">
      <c r="A64" t="str">
        <f>E64&amp;IF(MAX(Rapor!$B$12:$B$16)&gt;=G64,"Topla","")</f>
        <v>2013Topla</v>
      </c>
      <c r="B64" s="53" t="str">
        <f t="shared" si="0"/>
        <v>2013Şubat</v>
      </c>
      <c r="D64" t="str">
        <f t="shared" si="1"/>
        <v>20138</v>
      </c>
      <c r="E64">
        <v>2013</v>
      </c>
      <c r="F64" t="s">
        <v>149</v>
      </c>
      <c r="G64" s="54">
        <v>8</v>
      </c>
      <c r="H64" t="s">
        <v>147</v>
      </c>
      <c r="I64" s="55">
        <v>1521845</v>
      </c>
      <c r="J64" s="56">
        <v>0.16700000000000001</v>
      </c>
      <c r="K64" s="55">
        <v>1569684</v>
      </c>
      <c r="L64" s="56">
        <v>0.14199999999999999</v>
      </c>
      <c r="M64" s="54">
        <v>53</v>
      </c>
      <c r="N64" s="53" t="str">
        <f>VLOOKUP(G64,Kaynak!$R$5:$S$56,2,0)</f>
        <v>Şubat</v>
      </c>
      <c r="O64" s="53" t="str">
        <f>VLOOKUP(Rapor!$T$5&amp;Data!G64,Kaynak!$A$5:$L$9578,12,0)</f>
        <v>Şubat</v>
      </c>
    </row>
    <row r="65" spans="1:15" x14ac:dyDescent="0.25">
      <c r="A65" t="str">
        <f>E65&amp;IF(MAX(Rapor!$B$12:$B$16)&gt;=G65,"Topla","")</f>
        <v>2013Topla</v>
      </c>
      <c r="B65" s="53" t="str">
        <f t="shared" si="0"/>
        <v>2013Mart</v>
      </c>
      <c r="D65" t="str">
        <f t="shared" si="1"/>
        <v>20139</v>
      </c>
      <c r="E65">
        <v>2013</v>
      </c>
      <c r="F65" t="s">
        <v>148</v>
      </c>
      <c r="G65" s="57">
        <v>9</v>
      </c>
      <c r="H65" t="s">
        <v>147</v>
      </c>
      <c r="I65" s="58">
        <v>1001539</v>
      </c>
      <c r="J65" s="60">
        <v>-0.34200000000000003</v>
      </c>
      <c r="K65" s="58">
        <v>1113505</v>
      </c>
      <c r="L65" s="60">
        <v>-0.29099999999999998</v>
      </c>
      <c r="M65" s="57">
        <v>58</v>
      </c>
      <c r="N65" s="53" t="str">
        <f>VLOOKUP(G65,Kaynak!$R$5:$S$56,2,0)</f>
        <v>Mart</v>
      </c>
      <c r="O65" s="53" t="str">
        <f>VLOOKUP(Rapor!$T$5&amp;Data!G65,Kaynak!$A$5:$L$9578,12,0)</f>
        <v>Mart</v>
      </c>
    </row>
    <row r="66" spans="1:15" x14ac:dyDescent="0.25">
      <c r="A66" t="str">
        <f>E66&amp;IF(MAX(Rapor!$B$12:$B$16)&gt;=G66,"Topla","")</f>
        <v>2013Topla</v>
      </c>
      <c r="B66" s="53" t="str">
        <f t="shared" si="0"/>
        <v>2013Mart</v>
      </c>
      <c r="D66" t="str">
        <f t="shared" si="1"/>
        <v>201310</v>
      </c>
      <c r="E66">
        <v>2013</v>
      </c>
      <c r="F66" t="s">
        <v>146</v>
      </c>
      <c r="G66" s="54">
        <v>10</v>
      </c>
      <c r="H66" t="s">
        <v>147</v>
      </c>
      <c r="I66" s="55">
        <v>703236</v>
      </c>
      <c r="J66" s="61">
        <v>-0.29799999999999999</v>
      </c>
      <c r="K66" s="55">
        <v>823358</v>
      </c>
      <c r="L66" s="61">
        <v>-0.26100000000000001</v>
      </c>
      <c r="M66" s="54">
        <v>70</v>
      </c>
      <c r="N66" s="53" t="str">
        <f>VLOOKUP(G66,Kaynak!$R$5:$S$56,2,0)</f>
        <v>Mart</v>
      </c>
      <c r="O66" s="53" t="str">
        <f>VLOOKUP(Rapor!$T$5&amp;Data!G66,Kaynak!$A$5:$L$9578,12,0)</f>
        <v>Mart</v>
      </c>
    </row>
    <row r="67" spans="1:15" x14ac:dyDescent="0.25">
      <c r="A67" t="str">
        <f>E67&amp;IF(MAX(Rapor!$B$12:$B$16)&gt;=G67,"Topla","")</f>
        <v>2013Topla</v>
      </c>
      <c r="B67" s="53" t="str">
        <f t="shared" si="0"/>
        <v>2013Mart</v>
      </c>
      <c r="D67" t="str">
        <f t="shared" si="1"/>
        <v>201311</v>
      </c>
      <c r="E67">
        <v>2013</v>
      </c>
      <c r="F67" t="s">
        <v>145</v>
      </c>
      <c r="G67" s="57">
        <v>11</v>
      </c>
      <c r="H67" t="s">
        <v>144</v>
      </c>
      <c r="I67" s="58">
        <v>883894</v>
      </c>
      <c r="J67" s="43">
        <v>0.25700000000000001</v>
      </c>
      <c r="K67" s="58">
        <v>993966</v>
      </c>
      <c r="L67" s="43">
        <v>0.20699999999999999</v>
      </c>
      <c r="M67" s="57">
        <v>75</v>
      </c>
      <c r="N67" s="53" t="str">
        <f>VLOOKUP(G67,Kaynak!$R$5:$S$56,2,0)</f>
        <v>Mart</v>
      </c>
      <c r="O67" s="53" t="str">
        <f>VLOOKUP(Rapor!$T$5&amp;Data!G67,Kaynak!$A$5:$L$9578,12,0)</f>
        <v>Mart</v>
      </c>
    </row>
    <row r="68" spans="1:15" x14ac:dyDescent="0.25">
      <c r="A68" t="str">
        <f>E68&amp;IF(MAX(Rapor!$B$12:$B$16)&gt;=G68,"Topla","")</f>
        <v>2013Topla</v>
      </c>
      <c r="B68" s="53" t="str">
        <f t="shared" ref="B68:B131" si="2">E68&amp;O68</f>
        <v>2013Mart</v>
      </c>
      <c r="D68" t="str">
        <f t="shared" si="1"/>
        <v>201312</v>
      </c>
      <c r="E68">
        <v>2013</v>
      </c>
      <c r="F68" t="s">
        <v>143</v>
      </c>
      <c r="G68" s="54">
        <v>12</v>
      </c>
      <c r="H68" t="s">
        <v>144</v>
      </c>
      <c r="I68" s="55">
        <v>816233</v>
      </c>
      <c r="J68" s="61">
        <v>-7.6999999999999999E-2</v>
      </c>
      <c r="K68" s="55">
        <v>902233</v>
      </c>
      <c r="L68" s="61">
        <v>-9.1999999999999998E-2</v>
      </c>
      <c r="M68" s="54">
        <v>79</v>
      </c>
      <c r="N68" s="53" t="str">
        <f>VLOOKUP(G68,Kaynak!$R$5:$S$56,2,0)</f>
        <v>Mart</v>
      </c>
      <c r="O68" s="53" t="str">
        <f>VLOOKUP(Rapor!$T$5&amp;Data!G68,Kaynak!$A$5:$L$9578,12,0)</f>
        <v>Mart</v>
      </c>
    </row>
    <row r="69" spans="1:15" x14ac:dyDescent="0.25">
      <c r="A69" t="str">
        <f>E69&amp;IF(MAX(Rapor!$B$12:$B$16)&gt;=G69,"Topla","")</f>
        <v>2013Topla</v>
      </c>
      <c r="B69" s="53" t="str">
        <f t="shared" si="2"/>
        <v>2013Mart</v>
      </c>
      <c r="D69" t="str">
        <f t="shared" ref="D69:D132" si="3">+E69&amp;G69</f>
        <v>201313</v>
      </c>
      <c r="E69">
        <v>2013</v>
      </c>
      <c r="F69" t="s">
        <v>142</v>
      </c>
      <c r="G69" s="57">
        <v>13</v>
      </c>
      <c r="H69" t="s">
        <v>138</v>
      </c>
      <c r="I69" s="58">
        <v>975220</v>
      </c>
      <c r="J69" s="43">
        <v>0.19500000000000001</v>
      </c>
      <c r="K69" s="58">
        <v>1049343</v>
      </c>
      <c r="L69" s="43">
        <v>0.16300000000000001</v>
      </c>
      <c r="M69" s="57">
        <v>75</v>
      </c>
      <c r="N69" s="53" t="str">
        <f>VLOOKUP(G69,Kaynak!$R$5:$S$56,2,0)</f>
        <v>Mart</v>
      </c>
      <c r="O69" s="53" t="str">
        <f>VLOOKUP(Rapor!$T$5&amp;Data!G69,Kaynak!$A$5:$L$9578,12,0)</f>
        <v>Mart</v>
      </c>
    </row>
    <row r="70" spans="1:15" x14ac:dyDescent="0.25">
      <c r="A70" t="str">
        <f>E70&amp;IF(MAX(Rapor!$B$12:$B$16)&gt;=G70,"Topla","")</f>
        <v>2013Topla</v>
      </c>
      <c r="B70" s="53" t="str">
        <f t="shared" si="2"/>
        <v>2013Nisan</v>
      </c>
      <c r="D70" t="str">
        <f t="shared" si="3"/>
        <v>201314</v>
      </c>
      <c r="E70">
        <v>2013</v>
      </c>
      <c r="F70" t="s">
        <v>141</v>
      </c>
      <c r="G70" s="54">
        <v>14</v>
      </c>
      <c r="H70" t="s">
        <v>138</v>
      </c>
      <c r="I70" s="55">
        <v>995938</v>
      </c>
      <c r="J70" s="56">
        <v>2.1000000000000001E-2</v>
      </c>
      <c r="K70" s="55">
        <v>1094791</v>
      </c>
      <c r="L70" s="56">
        <v>4.2999999999999997E-2</v>
      </c>
      <c r="M70" s="54">
        <v>75</v>
      </c>
      <c r="N70" s="53" t="str">
        <f>VLOOKUP(G70,Kaynak!$R$5:$S$56,2,0)</f>
        <v>Nisan</v>
      </c>
      <c r="O70" s="53" t="str">
        <f>VLOOKUP(Rapor!$T$5&amp;Data!G70,Kaynak!$A$5:$L$9578,12,0)</f>
        <v>Nisan</v>
      </c>
    </row>
    <row r="71" spans="1:15" x14ac:dyDescent="0.25">
      <c r="A71" t="str">
        <f>E71&amp;IF(MAX(Rapor!$B$12:$B$16)&gt;=G71,"Topla","")</f>
        <v>2013Topla</v>
      </c>
      <c r="B71" s="53" t="str">
        <f t="shared" si="2"/>
        <v>2013Nisan</v>
      </c>
      <c r="D71" t="str">
        <f t="shared" si="3"/>
        <v>201315</v>
      </c>
      <c r="E71">
        <v>2013</v>
      </c>
      <c r="F71" t="s">
        <v>140</v>
      </c>
      <c r="G71" s="57">
        <v>15</v>
      </c>
      <c r="H71" t="s">
        <v>138</v>
      </c>
      <c r="I71" s="58">
        <v>885326</v>
      </c>
      <c r="J71" s="60">
        <v>-0.111</v>
      </c>
      <c r="K71" s="58">
        <v>980124</v>
      </c>
      <c r="L71" s="60">
        <v>-0.105</v>
      </c>
      <c r="M71" s="57">
        <v>81</v>
      </c>
      <c r="N71" s="53" t="str">
        <f>VLOOKUP(G71,Kaynak!$R$5:$S$56,2,0)</f>
        <v>Nisan</v>
      </c>
      <c r="O71" s="53" t="str">
        <f>VLOOKUP(Rapor!$T$5&amp;Data!G71,Kaynak!$A$5:$L$9578,12,0)</f>
        <v>Nisan</v>
      </c>
    </row>
    <row r="72" spans="1:15" x14ac:dyDescent="0.25">
      <c r="A72" t="str">
        <f>E72&amp;IF(MAX(Rapor!$B$12:$B$16)&gt;=G72,"Topla","")</f>
        <v>2013Topla</v>
      </c>
      <c r="B72" s="53" t="str">
        <f t="shared" si="2"/>
        <v>2013Nisan</v>
      </c>
      <c r="D72" t="str">
        <f t="shared" si="3"/>
        <v>201316</v>
      </c>
      <c r="E72">
        <v>2013</v>
      </c>
      <c r="F72" t="s">
        <v>139</v>
      </c>
      <c r="G72" s="54">
        <v>16</v>
      </c>
      <c r="H72" t="s">
        <v>138</v>
      </c>
      <c r="I72" s="55">
        <v>811901</v>
      </c>
      <c r="J72" s="61">
        <v>-8.3000000000000004E-2</v>
      </c>
      <c r="K72" s="55">
        <v>977772</v>
      </c>
      <c r="L72" s="6" t="s">
        <v>8</v>
      </c>
      <c r="M72" s="54">
        <v>85</v>
      </c>
      <c r="N72" s="53" t="str">
        <f>VLOOKUP(G72,Kaynak!$R$5:$S$56,2,0)</f>
        <v>Nisan</v>
      </c>
      <c r="O72" s="53" t="str">
        <f>VLOOKUP(Rapor!$T$5&amp;Data!G72,Kaynak!$A$5:$L$9578,12,0)</f>
        <v>Nisan</v>
      </c>
    </row>
    <row r="73" spans="1:15" x14ac:dyDescent="0.25">
      <c r="A73" t="str">
        <f>E73&amp;IF(MAX(Rapor!$B$12:$B$16)&gt;=G73,"Topla","")</f>
        <v>2013Topla</v>
      </c>
      <c r="B73" s="53" t="str">
        <f t="shared" si="2"/>
        <v>2013Nisan</v>
      </c>
      <c r="D73" t="str">
        <f t="shared" si="3"/>
        <v>201317</v>
      </c>
      <c r="E73">
        <v>2013</v>
      </c>
      <c r="F73" t="s">
        <v>137</v>
      </c>
      <c r="G73" s="57">
        <v>17</v>
      </c>
      <c r="H73" t="s">
        <v>138</v>
      </c>
      <c r="I73" s="58">
        <v>371796</v>
      </c>
      <c r="J73" s="60">
        <v>-0.54200000000000004</v>
      </c>
      <c r="K73" s="58">
        <v>501012</v>
      </c>
      <c r="L73" s="60">
        <v>-0.48799999999999999</v>
      </c>
      <c r="M73" s="57">
        <v>93</v>
      </c>
      <c r="N73" s="53" t="str">
        <f>VLOOKUP(G73,Kaynak!$R$5:$S$56,2,0)</f>
        <v>Nisan</v>
      </c>
      <c r="O73" s="53" t="str">
        <f>VLOOKUP(Rapor!$T$5&amp;Data!G73,Kaynak!$A$5:$L$9578,12,0)</f>
        <v>Nisan</v>
      </c>
    </row>
    <row r="74" spans="1:15" x14ac:dyDescent="0.25">
      <c r="A74" t="str">
        <f>E74&amp;IF(MAX(Rapor!$B$12:$B$16)&gt;=G74,"Topla","")</f>
        <v>2013Topla</v>
      </c>
      <c r="B74" s="53" t="str">
        <f t="shared" si="2"/>
        <v>2013Mayıs</v>
      </c>
      <c r="D74" t="str">
        <f t="shared" si="3"/>
        <v>201318</v>
      </c>
      <c r="E74">
        <v>2013</v>
      </c>
      <c r="F74" t="s">
        <v>136</v>
      </c>
      <c r="G74" s="54">
        <v>18</v>
      </c>
      <c r="H74" t="s">
        <v>134</v>
      </c>
      <c r="I74" s="55">
        <v>605250</v>
      </c>
      <c r="J74" s="56">
        <v>0.628</v>
      </c>
      <c r="K74" s="55">
        <v>712841</v>
      </c>
      <c r="L74" s="56">
        <v>0.42299999999999999</v>
      </c>
      <c r="M74" s="54">
        <v>108</v>
      </c>
      <c r="N74" s="53" t="str">
        <f>VLOOKUP(G74,Kaynak!$R$5:$S$56,2,0)</f>
        <v>Mayıs</v>
      </c>
      <c r="O74" s="53" t="str">
        <f>VLOOKUP(Rapor!$T$5&amp;Data!G74,Kaynak!$A$5:$L$9578,12,0)</f>
        <v>Mayıs</v>
      </c>
    </row>
    <row r="75" spans="1:15" x14ac:dyDescent="0.25">
      <c r="A75" t="str">
        <f>E75&amp;IF(MAX(Rapor!$B$12:$B$16)&gt;=G75,"Topla","")</f>
        <v>2013Topla</v>
      </c>
      <c r="B75" s="53" t="str">
        <f t="shared" si="2"/>
        <v>2013Mayıs</v>
      </c>
      <c r="D75" t="str">
        <f t="shared" si="3"/>
        <v>201319</v>
      </c>
      <c r="E75">
        <v>2013</v>
      </c>
      <c r="F75" t="s">
        <v>135</v>
      </c>
      <c r="G75" s="57">
        <v>19</v>
      </c>
      <c r="H75" t="s">
        <v>134</v>
      </c>
      <c r="I75" s="58">
        <v>451310</v>
      </c>
      <c r="J75" s="60">
        <v>-0.254</v>
      </c>
      <c r="K75" s="58">
        <v>559606</v>
      </c>
      <c r="L75" s="60">
        <v>-0.215</v>
      </c>
      <c r="M75" s="57">
        <v>93</v>
      </c>
      <c r="N75" s="53" t="str">
        <f>VLOOKUP(G75,Kaynak!$R$5:$S$56,2,0)</f>
        <v>Mayıs</v>
      </c>
      <c r="O75" s="53" t="str">
        <f>VLOOKUP(Rapor!$T$5&amp;Data!G75,Kaynak!$A$5:$L$9578,12,0)</f>
        <v>Mayıs</v>
      </c>
    </row>
    <row r="76" spans="1:15" x14ac:dyDescent="0.25">
      <c r="A76" t="str">
        <f>E76&amp;IF(MAX(Rapor!$B$12:$B$16)&gt;=G76,"Topla","")</f>
        <v>2013Topla</v>
      </c>
      <c r="B76" s="53" t="str">
        <f t="shared" si="2"/>
        <v>2013Mayıs</v>
      </c>
      <c r="D76" t="str">
        <f t="shared" si="3"/>
        <v>201320</v>
      </c>
      <c r="E76">
        <v>2013</v>
      </c>
      <c r="F76" t="s">
        <v>133</v>
      </c>
      <c r="G76" s="54">
        <v>20</v>
      </c>
      <c r="H76" t="s">
        <v>134</v>
      </c>
      <c r="I76" s="55">
        <v>390457</v>
      </c>
      <c r="J76" s="61">
        <v>-0.13500000000000001</v>
      </c>
      <c r="K76" s="55">
        <v>509112</v>
      </c>
      <c r="L76" s="61">
        <v>-0.09</v>
      </c>
      <c r="M76" s="54">
        <v>103</v>
      </c>
      <c r="N76" s="53" t="str">
        <f>VLOOKUP(G76,Kaynak!$R$5:$S$56,2,0)</f>
        <v>Mayıs</v>
      </c>
      <c r="O76" s="53" t="str">
        <f>VLOOKUP(Rapor!$T$5&amp;Data!G76,Kaynak!$A$5:$L$9578,12,0)</f>
        <v>Mayıs</v>
      </c>
    </row>
    <row r="77" spans="1:15" x14ac:dyDescent="0.25">
      <c r="A77" t="str">
        <f>E77&amp;IF(MAX(Rapor!$B$12:$B$16)&gt;=G77,"Topla","")</f>
        <v>2013Topla</v>
      </c>
      <c r="B77" s="53" t="str">
        <f t="shared" si="2"/>
        <v>2013Mayıs</v>
      </c>
      <c r="D77" t="str">
        <f t="shared" si="3"/>
        <v>201321</v>
      </c>
      <c r="E77">
        <v>2013</v>
      </c>
      <c r="F77" t="s">
        <v>132</v>
      </c>
      <c r="G77" s="57">
        <v>21</v>
      </c>
      <c r="H77" t="s">
        <v>130</v>
      </c>
      <c r="I77" s="58">
        <v>622069</v>
      </c>
      <c r="J77" s="43">
        <v>0.59299999999999997</v>
      </c>
      <c r="K77" s="58">
        <v>698233</v>
      </c>
      <c r="L77" s="43">
        <v>0.371</v>
      </c>
      <c r="M77" s="57">
        <v>110</v>
      </c>
      <c r="N77" s="53" t="str">
        <f>VLOOKUP(G77,Kaynak!$R$5:$S$56,2,0)</f>
        <v>Mayıs</v>
      </c>
      <c r="O77" s="53" t="str">
        <f>VLOOKUP(Rapor!$T$5&amp;Data!G77,Kaynak!$A$5:$L$9578,12,0)</f>
        <v>Mayıs</v>
      </c>
    </row>
    <row r="78" spans="1:15" x14ac:dyDescent="0.25">
      <c r="A78" t="str">
        <f>E78&amp;IF(MAX(Rapor!$B$12:$B$16)&gt;=G78,"Topla","")</f>
        <v>2013Topla</v>
      </c>
      <c r="B78" s="53" t="str">
        <f t="shared" si="2"/>
        <v>2013Haziran</v>
      </c>
      <c r="D78" t="str">
        <f t="shared" si="3"/>
        <v>201322</v>
      </c>
      <c r="E78">
        <v>2013</v>
      </c>
      <c r="F78" t="s">
        <v>131</v>
      </c>
      <c r="G78" s="54">
        <v>22</v>
      </c>
      <c r="H78" t="s">
        <v>130</v>
      </c>
      <c r="I78" s="55">
        <v>561950</v>
      </c>
      <c r="J78" s="61">
        <v>-9.7000000000000003E-2</v>
      </c>
      <c r="K78" s="55">
        <v>621540</v>
      </c>
      <c r="L78" s="61">
        <v>-0.11</v>
      </c>
      <c r="M78" s="54">
        <v>95</v>
      </c>
      <c r="N78" s="53" t="str">
        <f>VLOOKUP(G78,Kaynak!$R$5:$S$56,2,0)</f>
        <v>Haziran</v>
      </c>
      <c r="O78" s="53" t="str">
        <f>VLOOKUP(Rapor!$T$5&amp;Data!G78,Kaynak!$A$5:$L$9578,12,0)</f>
        <v>Haziran</v>
      </c>
    </row>
    <row r="79" spans="1:15" x14ac:dyDescent="0.25">
      <c r="A79" t="str">
        <f>E79&amp;IF(MAX(Rapor!$B$12:$B$16)&gt;=G79,"Topla","")</f>
        <v>2013Topla</v>
      </c>
      <c r="B79" s="53" t="str">
        <f t="shared" si="2"/>
        <v>2013Haziran</v>
      </c>
      <c r="D79" t="str">
        <f t="shared" si="3"/>
        <v>201323</v>
      </c>
      <c r="E79">
        <v>2013</v>
      </c>
      <c r="F79" t="s">
        <v>129</v>
      </c>
      <c r="G79" s="57">
        <v>23</v>
      </c>
      <c r="H79" t="s">
        <v>130</v>
      </c>
      <c r="I79" s="58">
        <v>541733</v>
      </c>
      <c r="J79" s="60">
        <v>-3.5999999999999997E-2</v>
      </c>
      <c r="K79" s="58">
        <v>624993</v>
      </c>
      <c r="L79" s="59" t="s">
        <v>8</v>
      </c>
      <c r="M79" s="57">
        <v>102</v>
      </c>
      <c r="N79" s="53" t="str">
        <f>VLOOKUP(G79,Kaynak!$R$5:$S$56,2,0)</f>
        <v>Haziran</v>
      </c>
      <c r="O79" s="53" t="str">
        <f>VLOOKUP(Rapor!$T$5&amp;Data!G79,Kaynak!$A$5:$L$9578,12,0)</f>
        <v>Haziran</v>
      </c>
    </row>
    <row r="80" spans="1:15" x14ac:dyDescent="0.25">
      <c r="A80" t="str">
        <f>E80&amp;IF(MAX(Rapor!$B$12:$B$16)&gt;=G80,"Topla","")</f>
        <v>2013Topla</v>
      </c>
      <c r="B80" s="53" t="str">
        <f t="shared" si="2"/>
        <v>2013Haziran</v>
      </c>
      <c r="D80" t="str">
        <f t="shared" si="3"/>
        <v>201324</v>
      </c>
      <c r="E80">
        <v>2013</v>
      </c>
      <c r="F80" t="s">
        <v>127</v>
      </c>
      <c r="G80" s="54">
        <v>24</v>
      </c>
      <c r="H80" t="s">
        <v>128</v>
      </c>
      <c r="I80" s="55">
        <v>504352</v>
      </c>
      <c r="J80" s="61">
        <v>-6.9000000000000006E-2</v>
      </c>
      <c r="K80" s="55">
        <v>576993</v>
      </c>
      <c r="L80" s="61">
        <v>-7.6999999999999999E-2</v>
      </c>
      <c r="M80" s="54">
        <v>111</v>
      </c>
      <c r="N80" s="53" t="str">
        <f>VLOOKUP(G80,Kaynak!$R$5:$S$56,2,0)</f>
        <v>Haziran</v>
      </c>
      <c r="O80" s="53" t="str">
        <f>VLOOKUP(Rapor!$T$5&amp;Data!G80,Kaynak!$A$5:$L$9578,12,0)</f>
        <v>Haziran</v>
      </c>
    </row>
    <row r="81" spans="1:15" x14ac:dyDescent="0.25">
      <c r="A81" t="str">
        <f>E81&amp;IF(MAX(Rapor!$B$12:$B$16)&gt;=G81,"Topla","")</f>
        <v>2013Topla</v>
      </c>
      <c r="B81" s="53" t="str">
        <f t="shared" si="2"/>
        <v>2013Haziran</v>
      </c>
      <c r="D81" t="str">
        <f t="shared" si="3"/>
        <v>201325</v>
      </c>
      <c r="E81">
        <v>2013</v>
      </c>
      <c r="F81" t="s">
        <v>126</v>
      </c>
      <c r="G81" s="57">
        <v>25</v>
      </c>
      <c r="H81" t="s">
        <v>122</v>
      </c>
      <c r="I81" s="58">
        <v>584649</v>
      </c>
      <c r="J81" s="43">
        <v>0.159</v>
      </c>
      <c r="K81" s="58">
        <v>644441</v>
      </c>
      <c r="L81" s="43">
        <v>0.11700000000000001</v>
      </c>
      <c r="M81" s="57">
        <v>114</v>
      </c>
      <c r="N81" s="53" t="str">
        <f>VLOOKUP(G81,Kaynak!$R$5:$S$56,2,0)</f>
        <v>Haziran</v>
      </c>
      <c r="O81" s="53" t="str">
        <f>VLOOKUP(Rapor!$T$5&amp;Data!G81,Kaynak!$A$5:$L$9578,12,0)</f>
        <v>Haziran</v>
      </c>
    </row>
    <row r="82" spans="1:15" x14ac:dyDescent="0.25">
      <c r="A82" t="str">
        <f>E82&amp;IF(MAX(Rapor!$B$12:$B$16)&gt;=G82,"Topla","")</f>
        <v>2013Topla</v>
      </c>
      <c r="B82" s="53" t="str">
        <f t="shared" si="2"/>
        <v>2013Haziran</v>
      </c>
      <c r="D82" t="str">
        <f t="shared" si="3"/>
        <v>201326</v>
      </c>
      <c r="E82">
        <v>2013</v>
      </c>
      <c r="F82" t="s">
        <v>125</v>
      </c>
      <c r="G82" s="54">
        <v>26</v>
      </c>
      <c r="H82" t="s">
        <v>122</v>
      </c>
      <c r="I82" s="55">
        <v>487583</v>
      </c>
      <c r="J82" s="61">
        <v>-0.16600000000000001</v>
      </c>
      <c r="K82" s="55">
        <v>541847</v>
      </c>
      <c r="L82" s="61">
        <v>-0.159</v>
      </c>
      <c r="M82" s="54">
        <v>104</v>
      </c>
      <c r="N82" s="53" t="str">
        <f>VLOOKUP(G82,Kaynak!$R$5:$S$56,2,0)</f>
        <v>Haziran</v>
      </c>
      <c r="O82" s="53" t="str">
        <f>VLOOKUP(Rapor!$T$5&amp;Data!G82,Kaynak!$A$5:$L$9578,12,0)</f>
        <v>Haziran</v>
      </c>
    </row>
    <row r="83" spans="1:15" x14ac:dyDescent="0.25">
      <c r="A83" t="str">
        <f>E83&amp;IF(MAX(Rapor!$B$12:$B$16)&gt;=G83,"Topla","")</f>
        <v>2013Topla</v>
      </c>
      <c r="B83" s="53" t="str">
        <f t="shared" si="2"/>
        <v>2013Temmuz</v>
      </c>
      <c r="D83" t="str">
        <f t="shared" si="3"/>
        <v>201327</v>
      </c>
      <c r="E83">
        <v>2013</v>
      </c>
      <c r="F83" t="s">
        <v>123</v>
      </c>
      <c r="G83" s="57">
        <v>27</v>
      </c>
      <c r="H83" t="s">
        <v>124</v>
      </c>
      <c r="I83" s="58">
        <v>414114</v>
      </c>
      <c r="J83" s="60">
        <v>-0.151</v>
      </c>
      <c r="K83" s="58">
        <v>463253</v>
      </c>
      <c r="L83" s="60">
        <v>-0.14499999999999999</v>
      </c>
      <c r="M83" s="57">
        <v>107</v>
      </c>
      <c r="N83" s="53" t="str">
        <f>VLOOKUP(G83,Kaynak!$R$5:$S$56,2,0)</f>
        <v>Temmuz</v>
      </c>
      <c r="O83" s="53" t="str">
        <f>VLOOKUP(Rapor!$T$5&amp;Data!G83,Kaynak!$A$5:$L$9578,12,0)</f>
        <v>Temmuz</v>
      </c>
    </row>
    <row r="84" spans="1:15" x14ac:dyDescent="0.25">
      <c r="A84" t="str">
        <f>E84&amp;IF(MAX(Rapor!$B$12:$B$16)&gt;=G84,"Topla","")</f>
        <v>2013Topla</v>
      </c>
      <c r="B84" s="53" t="str">
        <f t="shared" si="2"/>
        <v>2013Temmuz</v>
      </c>
      <c r="D84" t="str">
        <f t="shared" si="3"/>
        <v>201328</v>
      </c>
      <c r="E84">
        <v>2013</v>
      </c>
      <c r="F84" t="s">
        <v>121</v>
      </c>
      <c r="G84" s="54">
        <v>28</v>
      </c>
      <c r="H84" t="s">
        <v>122</v>
      </c>
      <c r="I84" s="55">
        <v>327989</v>
      </c>
      <c r="J84" s="61">
        <v>-0.20799999999999999</v>
      </c>
      <c r="K84" s="55">
        <v>389631</v>
      </c>
      <c r="L84" s="61">
        <v>-0.159</v>
      </c>
      <c r="M84" s="54">
        <v>101</v>
      </c>
      <c r="N84" s="53" t="str">
        <f>VLOOKUP(G84,Kaynak!$R$5:$S$56,2,0)</f>
        <v>Temmuz</v>
      </c>
      <c r="O84" s="53" t="str">
        <f>VLOOKUP(Rapor!$T$5&amp;Data!G84,Kaynak!$A$5:$L$9578,12,0)</f>
        <v>Temmuz</v>
      </c>
    </row>
    <row r="85" spans="1:15" x14ac:dyDescent="0.25">
      <c r="A85" t="str">
        <f>E85&amp;IF(MAX(Rapor!$B$12:$B$16)&gt;=G85,"Topla","")</f>
        <v>2013Topla</v>
      </c>
      <c r="B85" s="53" t="str">
        <f t="shared" si="2"/>
        <v>2013Temmuz</v>
      </c>
      <c r="D85" t="str">
        <f t="shared" si="3"/>
        <v>201329</v>
      </c>
      <c r="E85">
        <v>2013</v>
      </c>
      <c r="F85" t="s">
        <v>119</v>
      </c>
      <c r="G85" s="57">
        <v>29</v>
      </c>
      <c r="H85" t="s">
        <v>120</v>
      </c>
      <c r="I85" s="58">
        <v>303805</v>
      </c>
      <c r="J85" s="60">
        <v>-7.3999999999999996E-2</v>
      </c>
      <c r="K85" s="58">
        <v>382613</v>
      </c>
      <c r="L85" s="60">
        <v>-1.7999999999999999E-2</v>
      </c>
      <c r="M85" s="57">
        <v>107</v>
      </c>
      <c r="N85" s="53" t="str">
        <f>VLOOKUP(G85,Kaynak!$R$5:$S$56,2,0)</f>
        <v>Temmuz</v>
      </c>
      <c r="O85" s="53" t="str">
        <f>VLOOKUP(Rapor!$T$5&amp;Data!G85,Kaynak!$A$5:$L$9578,12,0)</f>
        <v>Temmuz</v>
      </c>
    </row>
    <row r="86" spans="1:15" x14ac:dyDescent="0.25">
      <c r="A86" t="str">
        <f>E86&amp;IF(MAX(Rapor!$B$12:$B$16)&gt;=G86,"Topla","")</f>
        <v>2013Topla</v>
      </c>
      <c r="B86" s="53" t="str">
        <f t="shared" si="2"/>
        <v>2013Temmuz</v>
      </c>
      <c r="D86" t="str">
        <f t="shared" si="3"/>
        <v>201330</v>
      </c>
      <c r="E86">
        <v>2013</v>
      </c>
      <c r="F86" t="s">
        <v>117</v>
      </c>
      <c r="G86" s="54">
        <v>30</v>
      </c>
      <c r="H86" t="s">
        <v>118</v>
      </c>
      <c r="I86" s="55">
        <v>366137</v>
      </c>
      <c r="J86" s="56">
        <v>0.20499999999999999</v>
      </c>
      <c r="K86" s="55">
        <v>453519</v>
      </c>
      <c r="L86" s="56">
        <v>0.185</v>
      </c>
      <c r="M86" s="54">
        <v>110</v>
      </c>
      <c r="N86" s="53" t="str">
        <f>VLOOKUP(G86,Kaynak!$R$5:$S$56,2,0)</f>
        <v>Temmuz</v>
      </c>
      <c r="O86" s="53" t="str">
        <f>VLOOKUP(Rapor!$T$5&amp;Data!G86,Kaynak!$A$5:$L$9578,12,0)</f>
        <v>Temmuz</v>
      </c>
    </row>
    <row r="87" spans="1:15" x14ac:dyDescent="0.25">
      <c r="A87" t="str">
        <f>E87&amp;IF(MAX(Rapor!$B$12:$B$16)&gt;=G87,"Topla","")</f>
        <v>2013Topla</v>
      </c>
      <c r="B87" s="53" t="str">
        <f t="shared" si="2"/>
        <v>2013Ağustos</v>
      </c>
      <c r="D87" t="str">
        <f t="shared" si="3"/>
        <v>201331</v>
      </c>
      <c r="E87">
        <v>2013</v>
      </c>
      <c r="F87" t="s">
        <v>116</v>
      </c>
      <c r="G87" s="57">
        <v>31</v>
      </c>
      <c r="H87" t="s">
        <v>114</v>
      </c>
      <c r="I87" s="58">
        <v>602413</v>
      </c>
      <c r="J87" s="43">
        <v>0.64500000000000002</v>
      </c>
      <c r="K87" s="58">
        <v>658283</v>
      </c>
      <c r="L87" s="43">
        <v>0.45200000000000001</v>
      </c>
      <c r="M87" s="57">
        <v>98</v>
      </c>
      <c r="N87" s="53" t="str">
        <f>VLOOKUP(G87,Kaynak!$R$5:$S$56,2,0)</f>
        <v>Ağustos</v>
      </c>
      <c r="O87" s="53" t="str">
        <f>VLOOKUP(Rapor!$T$5&amp;Data!G87,Kaynak!$A$5:$L$9578,12,0)</f>
        <v>Ağustos</v>
      </c>
    </row>
    <row r="88" spans="1:15" x14ac:dyDescent="0.25">
      <c r="A88" t="str">
        <f>E88&amp;IF(MAX(Rapor!$B$12:$B$16)&gt;=G88,"Topla","")</f>
        <v>2013Topla</v>
      </c>
      <c r="B88" s="53" t="str">
        <f t="shared" si="2"/>
        <v>2013Ağustos</v>
      </c>
      <c r="D88" t="str">
        <f t="shared" si="3"/>
        <v>201332</v>
      </c>
      <c r="E88">
        <v>2013</v>
      </c>
      <c r="F88" t="s">
        <v>115</v>
      </c>
      <c r="G88" s="54">
        <v>32</v>
      </c>
      <c r="H88" t="s">
        <v>114</v>
      </c>
      <c r="I88" s="55">
        <v>692740</v>
      </c>
      <c r="J88" s="56">
        <v>0.15</v>
      </c>
      <c r="K88" s="55">
        <v>768297</v>
      </c>
      <c r="L88" s="56">
        <v>0.16700000000000001</v>
      </c>
      <c r="M88" s="54">
        <v>103</v>
      </c>
      <c r="N88" s="53" t="str">
        <f>VLOOKUP(G88,Kaynak!$R$5:$S$56,2,0)</f>
        <v>Ağustos</v>
      </c>
      <c r="O88" s="53" t="str">
        <f>VLOOKUP(Rapor!$T$5&amp;Data!G88,Kaynak!$A$5:$L$9578,12,0)</f>
        <v>Ağustos</v>
      </c>
    </row>
    <row r="89" spans="1:15" x14ac:dyDescent="0.25">
      <c r="A89" t="str">
        <f>E89&amp;IF(MAX(Rapor!$B$12:$B$16)&gt;=G89,"Topla","")</f>
        <v>2013Topla</v>
      </c>
      <c r="B89" s="53" t="str">
        <f t="shared" si="2"/>
        <v>2013Ağustos</v>
      </c>
      <c r="D89" t="str">
        <f t="shared" si="3"/>
        <v>201333</v>
      </c>
      <c r="E89">
        <v>2013</v>
      </c>
      <c r="F89" t="s">
        <v>113</v>
      </c>
      <c r="G89" s="57">
        <v>33</v>
      </c>
      <c r="H89" t="s">
        <v>114</v>
      </c>
      <c r="I89" s="58">
        <v>516632</v>
      </c>
      <c r="J89" s="60">
        <v>-0.254</v>
      </c>
      <c r="K89" s="58">
        <v>593865</v>
      </c>
      <c r="L89" s="60">
        <v>-0.22700000000000001</v>
      </c>
      <c r="M89" s="57">
        <v>93</v>
      </c>
      <c r="N89" s="53" t="str">
        <f>VLOOKUP(G89,Kaynak!$R$5:$S$56,2,0)</f>
        <v>Ağustos</v>
      </c>
      <c r="O89" s="53" t="str">
        <f>VLOOKUP(Rapor!$T$5&amp;Data!G89,Kaynak!$A$5:$L$9578,12,0)</f>
        <v>Ağustos</v>
      </c>
    </row>
    <row r="90" spans="1:15" x14ac:dyDescent="0.25">
      <c r="A90" t="str">
        <f>E90&amp;IF(MAX(Rapor!$B$12:$B$16)&gt;=G90,"Topla","")</f>
        <v>2013Topla</v>
      </c>
      <c r="B90" s="53" t="str">
        <f t="shared" si="2"/>
        <v>2013Ağustos</v>
      </c>
      <c r="D90" t="str">
        <f t="shared" si="3"/>
        <v>201334</v>
      </c>
      <c r="E90">
        <v>2013</v>
      </c>
      <c r="F90" t="s">
        <v>112</v>
      </c>
      <c r="G90" s="54">
        <v>34</v>
      </c>
      <c r="H90" t="s">
        <v>110</v>
      </c>
      <c r="I90" s="55">
        <v>506762</v>
      </c>
      <c r="J90" s="61">
        <v>-1.9E-2</v>
      </c>
      <c r="K90" s="55">
        <v>601023</v>
      </c>
      <c r="L90" s="56">
        <v>1.2E-2</v>
      </c>
      <c r="M90" s="54">
        <v>104</v>
      </c>
      <c r="N90" s="53" t="str">
        <f>VLOOKUP(G90,Kaynak!$R$5:$S$56,2,0)</f>
        <v>Ağustos</v>
      </c>
      <c r="O90" s="53" t="str">
        <f>VLOOKUP(Rapor!$T$5&amp;Data!G90,Kaynak!$A$5:$L$9578,12,0)</f>
        <v>Ağustos</v>
      </c>
    </row>
    <row r="91" spans="1:15" x14ac:dyDescent="0.25">
      <c r="A91" t="str">
        <f>E91&amp;IF(MAX(Rapor!$B$12:$B$16)&gt;=G91,"Topla","")</f>
        <v>2013Topla</v>
      </c>
      <c r="B91" s="53" t="str">
        <f t="shared" si="2"/>
        <v>2013Eylül</v>
      </c>
      <c r="D91" t="str">
        <f t="shared" si="3"/>
        <v>201335</v>
      </c>
      <c r="E91">
        <v>2013</v>
      </c>
      <c r="F91" t="s">
        <v>111</v>
      </c>
      <c r="G91" s="57">
        <v>35</v>
      </c>
      <c r="H91" t="s">
        <v>110</v>
      </c>
      <c r="I91" s="58">
        <v>455815</v>
      </c>
      <c r="J91" s="60">
        <v>-0.10100000000000001</v>
      </c>
      <c r="K91" s="58">
        <v>565558</v>
      </c>
      <c r="L91" s="60">
        <v>-5.8999999999999997E-2</v>
      </c>
      <c r="M91" s="57">
        <v>107</v>
      </c>
      <c r="N91" s="53" t="str">
        <f>VLOOKUP(G91,Kaynak!$R$5:$S$56,2,0)</f>
        <v>Eylül</v>
      </c>
      <c r="O91" s="53" t="str">
        <f>VLOOKUP(Rapor!$T$5&amp;Data!G91,Kaynak!$A$5:$L$9578,12,0)</f>
        <v>Eylül</v>
      </c>
    </row>
    <row r="92" spans="1:15" x14ac:dyDescent="0.25">
      <c r="A92" t="str">
        <f>E92&amp;IF(MAX(Rapor!$B$12:$B$16)&gt;=G92,"Topla","")</f>
        <v>2013Topla</v>
      </c>
      <c r="B92" s="53" t="str">
        <f t="shared" si="2"/>
        <v>2013Eylül</v>
      </c>
      <c r="D92" t="str">
        <f t="shared" si="3"/>
        <v>201336</v>
      </c>
      <c r="E92">
        <v>2013</v>
      </c>
      <c r="F92" t="s">
        <v>109</v>
      </c>
      <c r="G92" s="54">
        <v>36</v>
      </c>
      <c r="H92" t="s">
        <v>110</v>
      </c>
      <c r="I92" s="55">
        <v>356630</v>
      </c>
      <c r="J92" s="61">
        <v>-0.218</v>
      </c>
      <c r="K92" s="55">
        <v>467241</v>
      </c>
      <c r="L92" s="61">
        <v>-0.17399999999999999</v>
      </c>
      <c r="M92" s="54">
        <v>122</v>
      </c>
      <c r="N92" s="53" t="str">
        <f>VLOOKUP(G92,Kaynak!$R$5:$S$56,2,0)</f>
        <v>Eylül</v>
      </c>
      <c r="O92" s="53" t="str">
        <f>VLOOKUP(Rapor!$T$5&amp;Data!G92,Kaynak!$A$5:$L$9578,12,0)</f>
        <v>Eylül</v>
      </c>
    </row>
    <row r="93" spans="1:15" x14ac:dyDescent="0.25">
      <c r="A93" t="str">
        <f>E93&amp;IF(MAX(Rapor!$B$12:$B$16)&gt;=G93,"Topla","")</f>
        <v>2013Topla</v>
      </c>
      <c r="B93" s="53" t="str">
        <f t="shared" si="2"/>
        <v>2013Eylül</v>
      </c>
      <c r="D93" t="str">
        <f t="shared" si="3"/>
        <v>201337</v>
      </c>
      <c r="E93">
        <v>2013</v>
      </c>
      <c r="F93" t="s">
        <v>108</v>
      </c>
      <c r="G93" s="57">
        <v>37</v>
      </c>
      <c r="H93" t="s">
        <v>107</v>
      </c>
      <c r="I93" s="58">
        <v>300600</v>
      </c>
      <c r="J93" s="60">
        <v>-0.157</v>
      </c>
      <c r="K93" s="58">
        <v>397906</v>
      </c>
      <c r="L93" s="60">
        <v>-0.14799999999999999</v>
      </c>
      <c r="M93" s="57">
        <v>118</v>
      </c>
      <c r="N93" s="53" t="str">
        <f>VLOOKUP(G93,Kaynak!$R$5:$S$56,2,0)</f>
        <v>Eylül</v>
      </c>
      <c r="O93" s="53" t="str">
        <f>VLOOKUP(Rapor!$T$5&amp;Data!G93,Kaynak!$A$5:$L$9578,12,0)</f>
        <v>Eylül</v>
      </c>
    </row>
    <row r="94" spans="1:15" x14ac:dyDescent="0.25">
      <c r="A94" t="str">
        <f>E94&amp;IF(MAX(Rapor!$B$12:$B$16)&gt;=G94,"Topla","")</f>
        <v>2013Topla</v>
      </c>
      <c r="B94" s="53" t="str">
        <f t="shared" si="2"/>
        <v>2013Eylül</v>
      </c>
      <c r="D94" t="str">
        <f t="shared" si="3"/>
        <v>201338</v>
      </c>
      <c r="E94">
        <v>2013</v>
      </c>
      <c r="F94" t="s">
        <v>106</v>
      </c>
      <c r="G94" s="54">
        <v>38</v>
      </c>
      <c r="H94" t="s">
        <v>107</v>
      </c>
      <c r="I94" s="55">
        <v>236494</v>
      </c>
      <c r="J94" s="61">
        <v>-0.21299999999999999</v>
      </c>
      <c r="K94" s="55">
        <v>353513</v>
      </c>
      <c r="L94" s="61">
        <v>-0.112</v>
      </c>
      <c r="M94" s="54">
        <v>115</v>
      </c>
      <c r="N94" s="53" t="str">
        <f>VLOOKUP(G94,Kaynak!$R$5:$S$56,2,0)</f>
        <v>Eylül</v>
      </c>
      <c r="O94" s="53" t="str">
        <f>VLOOKUP(Rapor!$T$5&amp;Data!G94,Kaynak!$A$5:$L$9578,12,0)</f>
        <v>Eylül</v>
      </c>
    </row>
    <row r="95" spans="1:15" x14ac:dyDescent="0.25">
      <c r="A95" t="str">
        <f>E95&amp;IF(MAX(Rapor!$B$12:$B$16)&gt;=G95,"Topla","")</f>
        <v>2013Topla</v>
      </c>
      <c r="B95" s="53" t="str">
        <f t="shared" si="2"/>
        <v>2013Eylül</v>
      </c>
      <c r="D95" t="str">
        <f t="shared" si="3"/>
        <v>201339</v>
      </c>
      <c r="E95">
        <v>2013</v>
      </c>
      <c r="F95" t="s">
        <v>104</v>
      </c>
      <c r="G95" s="57">
        <v>39</v>
      </c>
      <c r="H95" t="s">
        <v>105</v>
      </c>
      <c r="I95" s="58">
        <v>252213</v>
      </c>
      <c r="J95" s="43">
        <v>6.6000000000000003E-2</v>
      </c>
      <c r="K95" s="58">
        <v>383480</v>
      </c>
      <c r="L95" s="43">
        <v>8.5000000000000006E-2</v>
      </c>
      <c r="M95" s="57">
        <v>111</v>
      </c>
      <c r="N95" s="53" t="str">
        <f>VLOOKUP(G95,Kaynak!$R$5:$S$56,2,0)</f>
        <v>Eylül</v>
      </c>
      <c r="O95" s="53" t="str">
        <f>VLOOKUP(Rapor!$T$5&amp;Data!G95,Kaynak!$A$5:$L$9578,12,0)</f>
        <v>Eylül</v>
      </c>
    </row>
    <row r="96" spans="1:15" x14ac:dyDescent="0.25">
      <c r="A96" t="str">
        <f>E96&amp;IF(MAX(Rapor!$B$12:$B$16)&gt;=G96,"Topla","")</f>
        <v>2013Topla</v>
      </c>
      <c r="B96" s="53" t="str">
        <f t="shared" si="2"/>
        <v>2013Ekim</v>
      </c>
      <c r="D96" t="str">
        <f t="shared" si="3"/>
        <v>201340</v>
      </c>
      <c r="E96">
        <v>2013</v>
      </c>
      <c r="F96" t="s">
        <v>103</v>
      </c>
      <c r="G96" s="54">
        <v>40</v>
      </c>
      <c r="H96" t="s">
        <v>101</v>
      </c>
      <c r="I96" s="55">
        <v>483417</v>
      </c>
      <c r="J96" s="56">
        <v>0.91700000000000004</v>
      </c>
      <c r="K96" s="55">
        <v>596551</v>
      </c>
      <c r="L96" s="56">
        <v>0.55600000000000005</v>
      </c>
      <c r="M96" s="54">
        <v>88</v>
      </c>
      <c r="N96" s="53" t="str">
        <f>VLOOKUP(G96,Kaynak!$R$5:$S$56,2,0)</f>
        <v>Ekim</v>
      </c>
      <c r="O96" s="53" t="str">
        <f>VLOOKUP(Rapor!$T$5&amp;Data!G96,Kaynak!$A$5:$L$9578,12,0)</f>
        <v>Ekim</v>
      </c>
    </row>
    <row r="97" spans="1:15" x14ac:dyDescent="0.25">
      <c r="A97" t="str">
        <f>E97&amp;IF(MAX(Rapor!$B$12:$B$16)&gt;=G97,"Topla","")</f>
        <v>2013Topla</v>
      </c>
      <c r="B97" s="53" t="str">
        <f t="shared" si="2"/>
        <v>2013Ekim</v>
      </c>
      <c r="D97" t="str">
        <f t="shared" si="3"/>
        <v>201341</v>
      </c>
      <c r="E97">
        <v>2013</v>
      </c>
      <c r="F97" t="s">
        <v>102</v>
      </c>
      <c r="G97" s="57">
        <v>41</v>
      </c>
      <c r="H97" t="s">
        <v>101</v>
      </c>
      <c r="I97" s="58">
        <v>734208</v>
      </c>
      <c r="J97" s="43">
        <v>0.51900000000000002</v>
      </c>
      <c r="K97" s="58">
        <v>872731</v>
      </c>
      <c r="L97" s="43">
        <v>0.46300000000000002</v>
      </c>
      <c r="M97" s="57">
        <v>67</v>
      </c>
      <c r="N97" s="53" t="str">
        <f>VLOOKUP(G97,Kaynak!$R$5:$S$56,2,0)</f>
        <v>Ekim</v>
      </c>
      <c r="O97" s="53" t="str">
        <f>VLOOKUP(Rapor!$T$5&amp;Data!G97,Kaynak!$A$5:$L$9578,12,0)</f>
        <v>Ekim</v>
      </c>
    </row>
    <row r="98" spans="1:15" x14ac:dyDescent="0.25">
      <c r="A98" t="str">
        <f>E98&amp;IF(MAX(Rapor!$B$12:$B$16)&gt;=G98,"Topla","")</f>
        <v>2013Topla</v>
      </c>
      <c r="B98" s="53" t="str">
        <f t="shared" si="2"/>
        <v>2013Ekim</v>
      </c>
      <c r="D98" t="str">
        <f t="shared" si="3"/>
        <v>201342</v>
      </c>
      <c r="E98">
        <v>2013</v>
      </c>
      <c r="F98" t="s">
        <v>100</v>
      </c>
      <c r="G98" s="54">
        <v>42</v>
      </c>
      <c r="H98" t="s">
        <v>101</v>
      </c>
      <c r="I98" s="55">
        <v>548339</v>
      </c>
      <c r="J98" s="61">
        <v>-0.253</v>
      </c>
      <c r="K98" s="55">
        <v>694732</v>
      </c>
      <c r="L98" s="61">
        <v>-0.20399999999999999</v>
      </c>
      <c r="M98" s="54">
        <v>77</v>
      </c>
      <c r="N98" s="53" t="str">
        <f>VLOOKUP(G98,Kaynak!$R$5:$S$56,2,0)</f>
        <v>Ekim</v>
      </c>
      <c r="O98" s="53" t="str">
        <f>VLOOKUP(Rapor!$T$5&amp;Data!G98,Kaynak!$A$5:$L$9578,12,0)</f>
        <v>Ekim</v>
      </c>
    </row>
    <row r="99" spans="1:15" x14ac:dyDescent="0.25">
      <c r="A99" t="str">
        <f>E99&amp;IF(MAX(Rapor!$B$12:$B$16)&gt;=G99,"Topla","")</f>
        <v>2013Topla</v>
      </c>
      <c r="B99" s="53" t="str">
        <f t="shared" si="2"/>
        <v>2013Ekim</v>
      </c>
      <c r="D99" t="str">
        <f t="shared" si="3"/>
        <v>201343</v>
      </c>
      <c r="E99">
        <v>2013</v>
      </c>
      <c r="F99" t="s">
        <v>99</v>
      </c>
      <c r="G99" s="57">
        <v>43</v>
      </c>
      <c r="H99" t="s">
        <v>98</v>
      </c>
      <c r="I99" s="58">
        <v>872566</v>
      </c>
      <c r="J99" s="43">
        <v>0.59099999999999997</v>
      </c>
      <c r="K99" s="58">
        <v>988209</v>
      </c>
      <c r="L99" s="43">
        <v>0.42199999999999999</v>
      </c>
      <c r="M99" s="57">
        <v>69</v>
      </c>
      <c r="N99" s="53" t="str">
        <f>VLOOKUP(G99,Kaynak!$R$5:$S$56,2,0)</f>
        <v>Ekim</v>
      </c>
      <c r="O99" s="53" t="str">
        <f>VLOOKUP(Rapor!$T$5&amp;Data!G99,Kaynak!$A$5:$L$9578,12,0)</f>
        <v>Ekim</v>
      </c>
    </row>
    <row r="100" spans="1:15" x14ac:dyDescent="0.25">
      <c r="A100" t="str">
        <f>E100&amp;IF(MAX(Rapor!$B$12:$B$16)&gt;=G100,"Topla","")</f>
        <v>2013Topla</v>
      </c>
      <c r="B100" s="53" t="str">
        <f t="shared" si="2"/>
        <v>2013Kasım</v>
      </c>
      <c r="D100" t="str">
        <f t="shared" si="3"/>
        <v>201344</v>
      </c>
      <c r="E100">
        <v>2013</v>
      </c>
      <c r="F100" t="s">
        <v>97</v>
      </c>
      <c r="G100" s="54">
        <v>44</v>
      </c>
      <c r="H100" t="s">
        <v>98</v>
      </c>
      <c r="I100" s="55">
        <v>937173</v>
      </c>
      <c r="J100" s="56">
        <v>7.3999999999999996E-2</v>
      </c>
      <c r="K100" s="55">
        <v>1005526</v>
      </c>
      <c r="L100" s="56">
        <v>1.7999999999999999E-2</v>
      </c>
      <c r="M100" s="54">
        <v>70</v>
      </c>
      <c r="N100" s="53" t="str">
        <f>VLOOKUP(G100,Kaynak!$R$5:$S$56,2,0)</f>
        <v>Kasım</v>
      </c>
      <c r="O100" s="53" t="str">
        <f>VLOOKUP(Rapor!$T$5&amp;Data!G100,Kaynak!$A$5:$L$9578,12,0)</f>
        <v>Kasım</v>
      </c>
    </row>
    <row r="101" spans="1:15" x14ac:dyDescent="0.25">
      <c r="A101" t="str">
        <f>E101&amp;IF(MAX(Rapor!$B$12:$B$16)&gt;=G101,"Topla","")</f>
        <v>2013Topla</v>
      </c>
      <c r="B101" s="53" t="str">
        <f t="shared" si="2"/>
        <v>2013Kasım</v>
      </c>
      <c r="D101" t="str">
        <f t="shared" si="3"/>
        <v>201345</v>
      </c>
      <c r="E101">
        <v>2013</v>
      </c>
      <c r="F101" t="s">
        <v>95</v>
      </c>
      <c r="G101" s="57">
        <v>45</v>
      </c>
      <c r="H101" t="s">
        <v>96</v>
      </c>
      <c r="I101" s="58">
        <v>1012521</v>
      </c>
      <c r="J101" s="43">
        <v>0.08</v>
      </c>
      <c r="K101" s="58">
        <v>1079911</v>
      </c>
      <c r="L101" s="43">
        <v>7.3999999999999996E-2</v>
      </c>
      <c r="M101" s="57">
        <v>71</v>
      </c>
      <c r="N101" s="53" t="str">
        <f>VLOOKUP(G101,Kaynak!$R$5:$S$56,2,0)</f>
        <v>Kasım</v>
      </c>
      <c r="O101" s="53" t="str">
        <f>VLOOKUP(Rapor!$T$5&amp;Data!G101,Kaynak!$A$5:$L$9578,12,0)</f>
        <v>Kasım</v>
      </c>
    </row>
    <row r="102" spans="1:15" x14ac:dyDescent="0.25">
      <c r="A102" t="str">
        <f>E102&amp;IF(MAX(Rapor!$B$12:$B$16)&gt;=G102,"Topla","")</f>
        <v>2013Topla</v>
      </c>
      <c r="B102" s="53" t="str">
        <f t="shared" si="2"/>
        <v>2013Kasım</v>
      </c>
      <c r="D102" t="str">
        <f t="shared" si="3"/>
        <v>201346</v>
      </c>
      <c r="E102">
        <v>2013</v>
      </c>
      <c r="F102" t="s">
        <v>93</v>
      </c>
      <c r="G102" s="54">
        <v>46</v>
      </c>
      <c r="H102" t="s">
        <v>94</v>
      </c>
      <c r="I102" s="55">
        <v>1140194</v>
      </c>
      <c r="J102" s="56">
        <v>0.126</v>
      </c>
      <c r="K102" s="55">
        <v>1205326</v>
      </c>
      <c r="L102" s="56">
        <v>0.11600000000000001</v>
      </c>
      <c r="M102" s="54">
        <v>66</v>
      </c>
      <c r="N102" s="53" t="str">
        <f>VLOOKUP(G102,Kaynak!$R$5:$S$56,2,0)</f>
        <v>Kasım</v>
      </c>
      <c r="O102" s="53" t="str">
        <f>VLOOKUP(Rapor!$T$5&amp;Data!G102,Kaynak!$A$5:$L$9578,12,0)</f>
        <v>Kasım</v>
      </c>
    </row>
    <row r="103" spans="1:15" x14ac:dyDescent="0.25">
      <c r="A103" t="str">
        <f>E103&amp;IF(MAX(Rapor!$B$12:$B$16)&gt;=G103,"Topla","")</f>
        <v>2013Topla</v>
      </c>
      <c r="B103" s="53" t="str">
        <f t="shared" si="2"/>
        <v>2013Kasım</v>
      </c>
      <c r="D103" t="str">
        <f t="shared" si="3"/>
        <v>201347</v>
      </c>
      <c r="E103">
        <v>2013</v>
      </c>
      <c r="F103" t="s">
        <v>92</v>
      </c>
      <c r="G103" s="57">
        <v>47</v>
      </c>
      <c r="H103" t="s">
        <v>91</v>
      </c>
      <c r="I103" s="58">
        <v>1349028</v>
      </c>
      <c r="J103" s="43">
        <v>0.183</v>
      </c>
      <c r="K103" s="58">
        <v>1402599</v>
      </c>
      <c r="L103" s="43">
        <v>0.16400000000000001</v>
      </c>
      <c r="M103" s="57">
        <v>68</v>
      </c>
      <c r="N103" s="53" t="str">
        <f>VLOOKUP(G103,Kaynak!$R$5:$S$56,2,0)</f>
        <v>Kasım</v>
      </c>
      <c r="O103" s="53" t="str">
        <f>VLOOKUP(Rapor!$T$5&amp;Data!G103,Kaynak!$A$5:$L$9578,12,0)</f>
        <v>Kasım</v>
      </c>
    </row>
    <row r="104" spans="1:15" x14ac:dyDescent="0.25">
      <c r="A104" t="str">
        <f>E104&amp;IF(MAX(Rapor!$B$12:$B$16)&gt;=G104,"Topla","")</f>
        <v>2013</v>
      </c>
      <c r="B104" s="53" t="str">
        <f t="shared" si="2"/>
        <v>2013Aralık</v>
      </c>
      <c r="D104" t="str">
        <f t="shared" si="3"/>
        <v>201348</v>
      </c>
      <c r="E104">
        <v>2013</v>
      </c>
      <c r="F104" t="s">
        <v>90</v>
      </c>
      <c r="G104" s="54">
        <v>48</v>
      </c>
      <c r="H104" t="s">
        <v>91</v>
      </c>
      <c r="I104" s="55">
        <v>1220468</v>
      </c>
      <c r="J104" s="61">
        <v>-9.5000000000000001E-2</v>
      </c>
      <c r="K104" s="55">
        <v>1291753</v>
      </c>
      <c r="L104" s="61">
        <v>-7.9000000000000001E-2</v>
      </c>
      <c r="M104" s="54">
        <v>67</v>
      </c>
      <c r="N104" s="53" t="str">
        <f>VLOOKUP(G104,Kaynak!$R$5:$S$56,2,0)</f>
        <v>Aralık</v>
      </c>
      <c r="O104" s="53" t="str">
        <f>VLOOKUP(Rapor!$T$5&amp;Data!G104,Kaynak!$A$5:$L$9578,12,0)</f>
        <v>Aralık</v>
      </c>
    </row>
    <row r="105" spans="1:15" x14ac:dyDescent="0.25">
      <c r="A105" t="str">
        <f>E105&amp;IF(MAX(Rapor!$B$12:$B$16)&gt;=G105,"Topla","")</f>
        <v>2013</v>
      </c>
      <c r="B105" s="53" t="str">
        <f t="shared" si="2"/>
        <v>2013Aralık</v>
      </c>
      <c r="D105" t="str">
        <f t="shared" si="3"/>
        <v>201349</v>
      </c>
      <c r="E105">
        <v>2013</v>
      </c>
      <c r="F105" t="s">
        <v>89</v>
      </c>
      <c r="G105" s="57">
        <v>49</v>
      </c>
      <c r="H105" t="s">
        <v>86</v>
      </c>
      <c r="I105" s="58">
        <v>1771080</v>
      </c>
      <c r="J105" s="43">
        <v>0.45100000000000001</v>
      </c>
      <c r="K105" s="58">
        <v>1839188</v>
      </c>
      <c r="L105" s="43">
        <v>0.42399999999999999</v>
      </c>
      <c r="M105" s="57">
        <v>64</v>
      </c>
      <c r="N105" s="53" t="str">
        <f>VLOOKUP(G105,Kaynak!$R$5:$S$56,2,0)</f>
        <v>Aralık</v>
      </c>
      <c r="O105" s="53" t="str">
        <f>VLOOKUP(Rapor!$T$5&amp;Data!G105,Kaynak!$A$5:$L$9578,12,0)</f>
        <v>Aralık</v>
      </c>
    </row>
    <row r="106" spans="1:15" x14ac:dyDescent="0.25">
      <c r="A106" t="str">
        <f>E106&amp;IF(MAX(Rapor!$B$12:$B$16)&gt;=G106,"Topla","")</f>
        <v>2013</v>
      </c>
      <c r="B106" s="53" t="str">
        <f t="shared" si="2"/>
        <v>2013Aralık</v>
      </c>
      <c r="D106" t="str">
        <f t="shared" si="3"/>
        <v>201350</v>
      </c>
      <c r="E106">
        <v>2013</v>
      </c>
      <c r="F106" t="s">
        <v>88</v>
      </c>
      <c r="G106" s="54">
        <v>50</v>
      </c>
      <c r="H106" t="s">
        <v>86</v>
      </c>
      <c r="I106" s="55">
        <v>2166930</v>
      </c>
      <c r="J106" s="56">
        <v>0.224</v>
      </c>
      <c r="K106" s="55">
        <v>2207586</v>
      </c>
      <c r="L106" s="56">
        <v>0.2</v>
      </c>
      <c r="M106" s="54">
        <v>60</v>
      </c>
      <c r="N106" s="53" t="str">
        <f>VLOOKUP(G106,Kaynak!$R$5:$S$56,2,0)</f>
        <v>Aralık</v>
      </c>
      <c r="O106" s="53" t="str">
        <f>VLOOKUP(Rapor!$T$5&amp;Data!G106,Kaynak!$A$5:$L$9578,12,0)</f>
        <v>Aralık</v>
      </c>
    </row>
    <row r="107" spans="1:15" x14ac:dyDescent="0.25">
      <c r="A107" t="str">
        <f>E107&amp;IF(MAX(Rapor!$B$12:$B$16)&gt;=G107,"Topla","")</f>
        <v>2013</v>
      </c>
      <c r="B107" s="53" t="str">
        <f t="shared" si="2"/>
        <v>2013Aralık</v>
      </c>
      <c r="D107" t="str">
        <f t="shared" si="3"/>
        <v>201351</v>
      </c>
      <c r="E107">
        <v>2013</v>
      </c>
      <c r="F107" t="s">
        <v>87</v>
      </c>
      <c r="G107" s="57">
        <v>51</v>
      </c>
      <c r="H107" t="s">
        <v>86</v>
      </c>
      <c r="I107" s="58">
        <v>1720464</v>
      </c>
      <c r="J107" s="60">
        <v>-0.20599999999999999</v>
      </c>
      <c r="K107" s="58">
        <v>1775564</v>
      </c>
      <c r="L107" s="60">
        <v>-0.19600000000000001</v>
      </c>
      <c r="M107" s="57">
        <v>61</v>
      </c>
      <c r="N107" s="53" t="str">
        <f>VLOOKUP(G107,Kaynak!$R$5:$S$56,2,0)</f>
        <v>Aralık</v>
      </c>
      <c r="O107" s="53" t="str">
        <f>VLOOKUP(Rapor!$T$5&amp;Data!G107,Kaynak!$A$5:$L$9578,12,0)</f>
        <v>Aralık</v>
      </c>
    </row>
    <row r="108" spans="1:15" x14ac:dyDescent="0.25">
      <c r="A108" t="str">
        <f>E108&amp;IF(MAX(Rapor!$B$12:$B$16)&gt;=G108,"Topla","")</f>
        <v>2013</v>
      </c>
      <c r="B108" s="53" t="str">
        <f t="shared" si="2"/>
        <v>2013Aralık</v>
      </c>
      <c r="D108" t="str">
        <f t="shared" si="3"/>
        <v>201352</v>
      </c>
      <c r="E108">
        <v>2013</v>
      </c>
      <c r="F108" t="s">
        <v>85</v>
      </c>
      <c r="G108" s="54">
        <v>52</v>
      </c>
      <c r="H108" t="s">
        <v>86</v>
      </c>
      <c r="I108" s="55">
        <v>1551834</v>
      </c>
      <c r="J108" s="61">
        <v>-9.8000000000000004E-2</v>
      </c>
      <c r="K108" s="55">
        <v>1644206</v>
      </c>
      <c r="L108" s="61">
        <v>-7.3999999999999996E-2</v>
      </c>
      <c r="M108" s="54">
        <v>52</v>
      </c>
      <c r="N108" s="53" t="str">
        <f>VLOOKUP(G108,Kaynak!$R$5:$S$56,2,0)</f>
        <v>Aralık</v>
      </c>
      <c r="O108" s="53" t="str">
        <f>VLOOKUP(Rapor!$T$5&amp;Data!G108,Kaynak!$A$5:$L$9578,12,0)</f>
        <v>Aralık</v>
      </c>
    </row>
    <row r="109" spans="1:15" x14ac:dyDescent="0.25">
      <c r="A109" t="str">
        <f>E109&amp;IF(MAX(Rapor!$B$12:$B$16)&gt;=G109,"Topla","")</f>
        <v>2014Topla</v>
      </c>
      <c r="B109" s="53" t="str">
        <f t="shared" si="2"/>
        <v>2014Ocak</v>
      </c>
      <c r="D109" t="str">
        <f t="shared" si="3"/>
        <v>20141</v>
      </c>
      <c r="E109">
        <v>2014</v>
      </c>
      <c r="F109" t="s">
        <v>238</v>
      </c>
      <c r="G109" s="57">
        <v>1</v>
      </c>
      <c r="H109" t="s">
        <v>86</v>
      </c>
      <c r="I109" s="58">
        <v>1268763</v>
      </c>
      <c r="J109" s="60">
        <v>-0.182</v>
      </c>
      <c r="K109" s="58">
        <v>1339968</v>
      </c>
      <c r="L109" s="60">
        <v>-0.185</v>
      </c>
      <c r="M109" s="57">
        <v>54</v>
      </c>
      <c r="N109" s="53" t="str">
        <f>VLOOKUP(G109,Kaynak!$R$5:$S$56,2,0)</f>
        <v>Ocak</v>
      </c>
      <c r="O109" s="53" t="str">
        <f>VLOOKUP(Rapor!$T$5&amp;Data!G109,Kaynak!$A$5:$L$9578,12,0)</f>
        <v>Ocak</v>
      </c>
    </row>
    <row r="110" spans="1:15" x14ac:dyDescent="0.25">
      <c r="A110" t="str">
        <f>E110&amp;IF(MAX(Rapor!$B$12:$B$16)&gt;=G110,"Topla","")</f>
        <v>2014Topla</v>
      </c>
      <c r="B110" s="53" t="str">
        <f t="shared" si="2"/>
        <v>2014Ocak</v>
      </c>
      <c r="D110" t="str">
        <f t="shared" si="3"/>
        <v>20142</v>
      </c>
      <c r="E110">
        <v>2014</v>
      </c>
      <c r="F110" t="s">
        <v>237</v>
      </c>
      <c r="G110" s="54">
        <v>2</v>
      </c>
      <c r="H110" t="s">
        <v>86</v>
      </c>
      <c r="I110" s="55">
        <v>1201737</v>
      </c>
      <c r="J110" s="61">
        <v>-5.2999999999999999E-2</v>
      </c>
      <c r="K110" s="55">
        <v>1274122</v>
      </c>
      <c r="L110" s="61">
        <v>-4.9000000000000002E-2</v>
      </c>
      <c r="M110" s="54">
        <v>58</v>
      </c>
      <c r="N110" s="53" t="str">
        <f>VLOOKUP(G110,Kaynak!$R$5:$S$56,2,0)</f>
        <v>Ocak</v>
      </c>
      <c r="O110" s="53" t="str">
        <f>VLOOKUP(Rapor!$T$5&amp;Data!G110,Kaynak!$A$5:$L$9578,12,0)</f>
        <v>Ocak</v>
      </c>
    </row>
    <row r="111" spans="1:15" x14ac:dyDescent="0.25">
      <c r="A111" t="str">
        <f>E111&amp;IF(MAX(Rapor!$B$12:$B$16)&gt;=G111,"Topla","")</f>
        <v>2014Topla</v>
      </c>
      <c r="B111" s="53" t="str">
        <f t="shared" si="2"/>
        <v>2014Ocak</v>
      </c>
      <c r="D111" t="str">
        <f t="shared" si="3"/>
        <v>20143</v>
      </c>
      <c r="E111">
        <v>2014</v>
      </c>
      <c r="F111" t="s">
        <v>236</v>
      </c>
      <c r="G111" s="57">
        <v>3</v>
      </c>
      <c r="H111" t="s">
        <v>86</v>
      </c>
      <c r="I111" s="58">
        <v>1514422</v>
      </c>
      <c r="J111" s="43">
        <v>0.26</v>
      </c>
      <c r="K111" s="58">
        <v>1626839</v>
      </c>
      <c r="L111" s="43">
        <v>0.27700000000000002</v>
      </c>
      <c r="M111" s="57">
        <v>59</v>
      </c>
      <c r="N111" s="53" t="str">
        <f>VLOOKUP(G111,Kaynak!$R$5:$S$56,2,0)</f>
        <v>Ocak</v>
      </c>
      <c r="O111" s="53" t="str">
        <f>VLOOKUP(Rapor!$T$5&amp;Data!G111,Kaynak!$A$5:$L$9578,12,0)</f>
        <v>Ocak</v>
      </c>
    </row>
    <row r="112" spans="1:15" x14ac:dyDescent="0.25">
      <c r="A112" t="str">
        <f>E112&amp;IF(MAX(Rapor!$B$12:$B$16)&gt;=G112,"Topla","")</f>
        <v>2014Topla</v>
      </c>
      <c r="B112" s="53" t="str">
        <f t="shared" si="2"/>
        <v>2014Ocak</v>
      </c>
      <c r="D112" t="str">
        <f t="shared" si="3"/>
        <v>20144</v>
      </c>
      <c r="E112">
        <v>2014</v>
      </c>
      <c r="F112" t="s">
        <v>235</v>
      </c>
      <c r="G112" s="54">
        <v>4</v>
      </c>
      <c r="H112" t="s">
        <v>86</v>
      </c>
      <c r="I112" s="55">
        <v>1778618</v>
      </c>
      <c r="J112" s="56">
        <v>0.17399999999999999</v>
      </c>
      <c r="K112" s="55">
        <v>1930278</v>
      </c>
      <c r="L112" s="56">
        <v>0.187</v>
      </c>
      <c r="M112" s="54">
        <v>63</v>
      </c>
      <c r="N112" s="53" t="str">
        <f>VLOOKUP(G112,Kaynak!$R$5:$S$56,2,0)</f>
        <v>Ocak</v>
      </c>
      <c r="O112" s="53" t="str">
        <f>VLOOKUP(Rapor!$T$5&amp;Data!G112,Kaynak!$A$5:$L$9578,12,0)</f>
        <v>Ocak</v>
      </c>
    </row>
    <row r="113" spans="1:15" x14ac:dyDescent="0.25">
      <c r="A113" t="str">
        <f>E113&amp;IF(MAX(Rapor!$B$12:$B$16)&gt;=G113,"Topla","")</f>
        <v>2014Topla</v>
      </c>
      <c r="B113" s="53" t="str">
        <f t="shared" si="2"/>
        <v>2014Şubat</v>
      </c>
      <c r="D113" t="str">
        <f t="shared" si="3"/>
        <v>20145</v>
      </c>
      <c r="E113">
        <v>2014</v>
      </c>
      <c r="F113" t="s">
        <v>234</v>
      </c>
      <c r="G113" s="57">
        <v>5</v>
      </c>
      <c r="H113" t="s">
        <v>232</v>
      </c>
      <c r="I113" s="58">
        <v>2667259</v>
      </c>
      <c r="J113" s="43">
        <v>0.5</v>
      </c>
      <c r="K113" s="58">
        <v>2742603</v>
      </c>
      <c r="L113" s="43">
        <v>0.42099999999999999</v>
      </c>
      <c r="M113" s="57">
        <v>62</v>
      </c>
      <c r="N113" s="53" t="str">
        <f>VLOOKUP(G113,Kaynak!$R$5:$S$56,2,0)</f>
        <v>Şubat</v>
      </c>
      <c r="O113" s="53" t="str">
        <f>VLOOKUP(Rapor!$T$5&amp;Data!G113,Kaynak!$A$5:$L$9578,12,0)</f>
        <v>Şubat</v>
      </c>
    </row>
    <row r="114" spans="1:15" x14ac:dyDescent="0.25">
      <c r="A114" t="str">
        <f>E114&amp;IF(MAX(Rapor!$B$12:$B$16)&gt;=G114,"Topla","")</f>
        <v>2014Topla</v>
      </c>
      <c r="B114" s="53" t="str">
        <f t="shared" si="2"/>
        <v>2014Şubat</v>
      </c>
      <c r="D114" t="str">
        <f t="shared" si="3"/>
        <v>20146</v>
      </c>
      <c r="E114">
        <v>2014</v>
      </c>
      <c r="F114" t="s">
        <v>233</v>
      </c>
      <c r="G114" s="54">
        <v>6</v>
      </c>
      <c r="H114" t="s">
        <v>232</v>
      </c>
      <c r="I114" s="55">
        <v>1759133</v>
      </c>
      <c r="J114" s="61">
        <v>-0.34</v>
      </c>
      <c r="K114" s="55">
        <v>1837858</v>
      </c>
      <c r="L114" s="61">
        <v>-0.33</v>
      </c>
      <c r="M114" s="54">
        <v>62</v>
      </c>
      <c r="N114" s="53" t="str">
        <f>VLOOKUP(G114,Kaynak!$R$5:$S$56,2,0)</f>
        <v>Şubat</v>
      </c>
      <c r="O114" s="53" t="str">
        <f>VLOOKUP(Rapor!$T$5&amp;Data!G114,Kaynak!$A$5:$L$9578,12,0)</f>
        <v>Şubat</v>
      </c>
    </row>
    <row r="115" spans="1:15" x14ac:dyDescent="0.25">
      <c r="A115" t="str">
        <f>E115&amp;IF(MAX(Rapor!$B$12:$B$16)&gt;=G115,"Topla","")</f>
        <v>2014Topla</v>
      </c>
      <c r="B115" s="53" t="str">
        <f t="shared" si="2"/>
        <v>2014Şubat</v>
      </c>
      <c r="D115" t="str">
        <f t="shared" si="3"/>
        <v>20147</v>
      </c>
      <c r="E115">
        <v>2014</v>
      </c>
      <c r="F115" t="s">
        <v>231</v>
      </c>
      <c r="G115" s="57">
        <v>7</v>
      </c>
      <c r="H115" t="s">
        <v>232</v>
      </c>
      <c r="I115" s="58">
        <v>1434318</v>
      </c>
      <c r="J115" s="60">
        <v>-0.185</v>
      </c>
      <c r="K115" s="58">
        <v>1533304</v>
      </c>
      <c r="L115" s="60">
        <v>-0.16600000000000001</v>
      </c>
      <c r="M115" s="57">
        <v>66</v>
      </c>
      <c r="N115" s="53" t="str">
        <f>VLOOKUP(G115,Kaynak!$R$5:$S$56,2,0)</f>
        <v>Şubat</v>
      </c>
      <c r="O115" s="53" t="str">
        <f>VLOOKUP(Rapor!$T$5&amp;Data!G115,Kaynak!$A$5:$L$9578,12,0)</f>
        <v>Şubat</v>
      </c>
    </row>
    <row r="116" spans="1:15" x14ac:dyDescent="0.25">
      <c r="A116" t="str">
        <f>E116&amp;IF(MAX(Rapor!$B$12:$B$16)&gt;=G116,"Topla","")</f>
        <v>2014Topla</v>
      </c>
      <c r="B116" s="53" t="str">
        <f t="shared" si="2"/>
        <v>2014Şubat</v>
      </c>
      <c r="D116" t="str">
        <f t="shared" si="3"/>
        <v>20148</v>
      </c>
      <c r="E116">
        <v>2014</v>
      </c>
      <c r="F116" t="s">
        <v>230</v>
      </c>
      <c r="G116" s="54">
        <v>8</v>
      </c>
      <c r="H116" t="s">
        <v>225</v>
      </c>
      <c r="I116" s="55">
        <v>3546268</v>
      </c>
      <c r="J116" s="56">
        <v>1.472</v>
      </c>
      <c r="K116" s="55">
        <v>3598736</v>
      </c>
      <c r="L116" s="56">
        <v>1.347</v>
      </c>
      <c r="M116" s="54">
        <v>51</v>
      </c>
      <c r="N116" s="53" t="str">
        <f>VLOOKUP(G116,Kaynak!$R$5:$S$56,2,0)</f>
        <v>Şubat</v>
      </c>
      <c r="O116" s="53" t="str">
        <f>VLOOKUP(Rapor!$T$5&amp;Data!G116,Kaynak!$A$5:$L$9578,12,0)</f>
        <v>Şubat</v>
      </c>
    </row>
    <row r="117" spans="1:15" x14ac:dyDescent="0.25">
      <c r="A117" t="str">
        <f>E117&amp;IF(MAX(Rapor!$B$12:$B$16)&gt;=G117,"Topla","")</f>
        <v>2014Topla</v>
      </c>
      <c r="B117" s="53" t="str">
        <f t="shared" si="2"/>
        <v>2014Mart</v>
      </c>
      <c r="D117" t="str">
        <f t="shared" si="3"/>
        <v>20149</v>
      </c>
      <c r="E117">
        <v>2014</v>
      </c>
      <c r="F117" t="s">
        <v>229</v>
      </c>
      <c r="G117" s="57">
        <v>9</v>
      </c>
      <c r="H117" t="s">
        <v>225</v>
      </c>
      <c r="I117" s="58">
        <v>2537001</v>
      </c>
      <c r="J117" s="60">
        <v>-0.28499999999999998</v>
      </c>
      <c r="K117" s="58">
        <v>2608590</v>
      </c>
      <c r="L117" s="60">
        <v>-0.27500000000000002</v>
      </c>
      <c r="M117" s="57">
        <v>58</v>
      </c>
      <c r="N117" s="53" t="str">
        <f>VLOOKUP(G117,Kaynak!$R$5:$S$56,2,0)</f>
        <v>Mart</v>
      </c>
      <c r="O117" s="53" t="str">
        <f>VLOOKUP(Rapor!$T$5&amp;Data!G117,Kaynak!$A$5:$L$9578,12,0)</f>
        <v>Mart</v>
      </c>
    </row>
    <row r="118" spans="1:15" x14ac:dyDescent="0.25">
      <c r="A118" t="str">
        <f>E118&amp;IF(MAX(Rapor!$B$12:$B$16)&gt;=G118,"Topla","")</f>
        <v>2014Topla</v>
      </c>
      <c r="B118" s="53" t="str">
        <f t="shared" si="2"/>
        <v>2014Mart</v>
      </c>
      <c r="D118" t="str">
        <f t="shared" si="3"/>
        <v>201410</v>
      </c>
      <c r="E118">
        <v>2014</v>
      </c>
      <c r="F118" t="s">
        <v>228</v>
      </c>
      <c r="G118" s="54">
        <v>10</v>
      </c>
      <c r="H118" t="s">
        <v>225</v>
      </c>
      <c r="I118" s="55">
        <v>1932023</v>
      </c>
      <c r="J118" s="61">
        <v>-0.23799999999999999</v>
      </c>
      <c r="K118" s="55">
        <v>2023690</v>
      </c>
      <c r="L118" s="61">
        <v>-0.224</v>
      </c>
      <c r="M118" s="54">
        <v>71</v>
      </c>
      <c r="N118" s="53" t="str">
        <f>VLOOKUP(G118,Kaynak!$R$5:$S$56,2,0)</f>
        <v>Mart</v>
      </c>
      <c r="O118" s="53" t="str">
        <f>VLOOKUP(Rapor!$T$5&amp;Data!G118,Kaynak!$A$5:$L$9578,12,0)</f>
        <v>Mart</v>
      </c>
    </row>
    <row r="119" spans="1:15" x14ac:dyDescent="0.25">
      <c r="A119" t="str">
        <f>E119&amp;IF(MAX(Rapor!$B$12:$B$16)&gt;=G119,"Topla","")</f>
        <v>2014Topla</v>
      </c>
      <c r="B119" s="53" t="str">
        <f t="shared" si="2"/>
        <v>2014Mart</v>
      </c>
      <c r="D119" t="str">
        <f t="shared" si="3"/>
        <v>201411</v>
      </c>
      <c r="E119">
        <v>2014</v>
      </c>
      <c r="F119" t="s">
        <v>227</v>
      </c>
      <c r="G119" s="57">
        <v>11</v>
      </c>
      <c r="H119" t="s">
        <v>225</v>
      </c>
      <c r="I119" s="58">
        <v>1354114</v>
      </c>
      <c r="J119" s="60">
        <v>-0.29899999999999999</v>
      </c>
      <c r="K119" s="58">
        <v>1455922</v>
      </c>
      <c r="L119" s="60">
        <v>-0.28100000000000003</v>
      </c>
      <c r="M119" s="57">
        <v>70</v>
      </c>
      <c r="N119" s="53" t="str">
        <f>VLOOKUP(G119,Kaynak!$R$5:$S$56,2,0)</f>
        <v>Mart</v>
      </c>
      <c r="O119" s="53" t="str">
        <f>VLOOKUP(Rapor!$T$5&amp;Data!G119,Kaynak!$A$5:$L$9578,12,0)</f>
        <v>Mart</v>
      </c>
    </row>
    <row r="120" spans="1:15" x14ac:dyDescent="0.25">
      <c r="A120" t="str">
        <f>E120&amp;IF(MAX(Rapor!$B$12:$B$16)&gt;=G120,"Topla","")</f>
        <v>2014Topla</v>
      </c>
      <c r="B120" s="53" t="str">
        <f t="shared" si="2"/>
        <v>2014Mart</v>
      </c>
      <c r="D120" t="str">
        <f t="shared" si="3"/>
        <v>201412</v>
      </c>
      <c r="E120">
        <v>2014</v>
      </c>
      <c r="F120" t="s">
        <v>226</v>
      </c>
      <c r="G120" s="54">
        <v>12</v>
      </c>
      <c r="H120" t="s">
        <v>225</v>
      </c>
      <c r="I120" s="55">
        <v>934164</v>
      </c>
      <c r="J120" s="61">
        <v>-0.31</v>
      </c>
      <c r="K120" s="55">
        <v>1060258</v>
      </c>
      <c r="L120" s="61">
        <v>-0.27200000000000002</v>
      </c>
      <c r="M120" s="54">
        <v>67</v>
      </c>
      <c r="N120" s="53" t="str">
        <f>VLOOKUP(G120,Kaynak!$R$5:$S$56,2,0)</f>
        <v>Mart</v>
      </c>
      <c r="O120" s="53" t="str">
        <f>VLOOKUP(Rapor!$T$5&amp;Data!G120,Kaynak!$A$5:$L$9578,12,0)</f>
        <v>Mart</v>
      </c>
    </row>
    <row r="121" spans="1:15" x14ac:dyDescent="0.25">
      <c r="A121" t="str">
        <f>E121&amp;IF(MAX(Rapor!$B$12:$B$16)&gt;=G121,"Topla","")</f>
        <v>2014Topla</v>
      </c>
      <c r="B121" s="53" t="str">
        <f t="shared" si="2"/>
        <v>2014Mart</v>
      </c>
      <c r="D121" t="str">
        <f t="shared" si="3"/>
        <v>201413</v>
      </c>
      <c r="E121">
        <v>2014</v>
      </c>
      <c r="F121" t="s">
        <v>224</v>
      </c>
      <c r="G121" s="57">
        <v>13</v>
      </c>
      <c r="H121" t="s">
        <v>225</v>
      </c>
      <c r="I121" s="58">
        <v>669275</v>
      </c>
      <c r="J121" s="60">
        <v>-0.28399999999999997</v>
      </c>
      <c r="K121" s="58">
        <v>801720</v>
      </c>
      <c r="L121" s="60">
        <v>-0.24399999999999999</v>
      </c>
      <c r="M121" s="57">
        <v>64</v>
      </c>
      <c r="N121" s="53" t="str">
        <f>VLOOKUP(G121,Kaynak!$R$5:$S$56,2,0)</f>
        <v>Mart</v>
      </c>
      <c r="O121" s="53" t="str">
        <f>VLOOKUP(Rapor!$T$5&amp;Data!G121,Kaynak!$A$5:$L$9578,12,0)</f>
        <v>Mart</v>
      </c>
    </row>
    <row r="122" spans="1:15" x14ac:dyDescent="0.25">
      <c r="A122" t="str">
        <f>E122&amp;IF(MAX(Rapor!$B$12:$B$16)&gt;=G122,"Topla","")</f>
        <v>2014Topla</v>
      </c>
      <c r="B122" s="53" t="str">
        <f t="shared" si="2"/>
        <v>2014Nisan</v>
      </c>
      <c r="D122" t="str">
        <f t="shared" si="3"/>
        <v>201414</v>
      </c>
      <c r="E122">
        <v>2014</v>
      </c>
      <c r="F122" t="s">
        <v>223</v>
      </c>
      <c r="G122" s="54">
        <v>14</v>
      </c>
      <c r="H122" t="s">
        <v>221</v>
      </c>
      <c r="I122" s="55">
        <v>966826</v>
      </c>
      <c r="J122" s="56">
        <v>0.44500000000000001</v>
      </c>
      <c r="K122" s="55">
        <v>1085300</v>
      </c>
      <c r="L122" s="56">
        <v>0.35399999999999998</v>
      </c>
      <c r="M122" s="54">
        <v>69</v>
      </c>
      <c r="N122" s="53" t="str">
        <f>VLOOKUP(G122,Kaynak!$R$5:$S$56,2,0)</f>
        <v>Nisan</v>
      </c>
      <c r="O122" s="53" t="str">
        <f>VLOOKUP(Rapor!$T$5&amp;Data!G122,Kaynak!$A$5:$L$9578,12,0)</f>
        <v>Nisan</v>
      </c>
    </row>
    <row r="123" spans="1:15" x14ac:dyDescent="0.25">
      <c r="A123" t="str">
        <f>E123&amp;IF(MAX(Rapor!$B$12:$B$16)&gt;=G123,"Topla","")</f>
        <v>2014Topla</v>
      </c>
      <c r="B123" s="53" t="str">
        <f t="shared" si="2"/>
        <v>2014Nisan</v>
      </c>
      <c r="D123" t="str">
        <f t="shared" si="3"/>
        <v>201415</v>
      </c>
      <c r="E123">
        <v>2014</v>
      </c>
      <c r="F123" t="s">
        <v>222</v>
      </c>
      <c r="G123" s="57">
        <v>15</v>
      </c>
      <c r="H123" t="s">
        <v>221</v>
      </c>
      <c r="I123" s="58">
        <v>968628</v>
      </c>
      <c r="J123" s="59" t="s">
        <v>8</v>
      </c>
      <c r="K123" s="58">
        <v>1082791</v>
      </c>
      <c r="L123" s="59" t="s">
        <v>8</v>
      </c>
      <c r="M123" s="57">
        <v>71</v>
      </c>
      <c r="N123" s="53" t="str">
        <f>VLOOKUP(G123,Kaynak!$R$5:$S$56,2,0)</f>
        <v>Nisan</v>
      </c>
      <c r="O123" s="53" t="str">
        <f>VLOOKUP(Rapor!$T$5&amp;Data!G123,Kaynak!$A$5:$L$9578,12,0)</f>
        <v>Nisan</v>
      </c>
    </row>
    <row r="124" spans="1:15" x14ac:dyDescent="0.25">
      <c r="A124" t="str">
        <f>E124&amp;IF(MAX(Rapor!$B$12:$B$16)&gt;=G124,"Topla","")</f>
        <v>2014Topla</v>
      </c>
      <c r="B124" s="53" t="str">
        <f t="shared" si="2"/>
        <v>2014Nisan</v>
      </c>
      <c r="D124" t="str">
        <f t="shared" si="3"/>
        <v>201416</v>
      </c>
      <c r="E124">
        <v>2014</v>
      </c>
      <c r="F124" t="s">
        <v>220</v>
      </c>
      <c r="G124" s="54">
        <v>16</v>
      </c>
      <c r="H124" t="s">
        <v>221</v>
      </c>
      <c r="I124" s="55">
        <v>903907</v>
      </c>
      <c r="J124" s="61">
        <v>-6.7000000000000004E-2</v>
      </c>
      <c r="K124" s="55">
        <v>1057831</v>
      </c>
      <c r="L124" s="61">
        <v>-2.3E-2</v>
      </c>
      <c r="M124" s="54">
        <v>75</v>
      </c>
      <c r="N124" s="53" t="str">
        <f>VLOOKUP(G124,Kaynak!$R$5:$S$56,2,0)</f>
        <v>Nisan</v>
      </c>
      <c r="O124" s="53" t="str">
        <f>VLOOKUP(Rapor!$T$5&amp;Data!G124,Kaynak!$A$5:$L$9578,12,0)</f>
        <v>Nisan</v>
      </c>
    </row>
    <row r="125" spans="1:15" x14ac:dyDescent="0.25">
      <c r="A125" t="str">
        <f>E125&amp;IF(MAX(Rapor!$B$12:$B$16)&gt;=G125,"Topla","")</f>
        <v>2014Topla</v>
      </c>
      <c r="B125" s="53" t="str">
        <f t="shared" si="2"/>
        <v>2014Nisan</v>
      </c>
      <c r="D125" t="str">
        <f t="shared" si="3"/>
        <v>201417</v>
      </c>
      <c r="E125">
        <v>2014</v>
      </c>
      <c r="F125" t="s">
        <v>219</v>
      </c>
      <c r="G125" s="57">
        <v>17</v>
      </c>
      <c r="H125" t="s">
        <v>217</v>
      </c>
      <c r="I125" s="58">
        <v>905729</v>
      </c>
      <c r="J125" s="59" t="s">
        <v>8</v>
      </c>
      <c r="K125" s="58">
        <v>1023529</v>
      </c>
      <c r="L125" s="60">
        <v>-3.2000000000000001E-2</v>
      </c>
      <c r="M125" s="57">
        <v>70</v>
      </c>
      <c r="N125" s="53" t="str">
        <f>VLOOKUP(G125,Kaynak!$R$5:$S$56,2,0)</f>
        <v>Nisan</v>
      </c>
      <c r="O125" s="53" t="str">
        <f>VLOOKUP(Rapor!$T$5&amp;Data!G125,Kaynak!$A$5:$L$9578,12,0)</f>
        <v>Nisan</v>
      </c>
    </row>
    <row r="126" spans="1:15" x14ac:dyDescent="0.25">
      <c r="A126" t="str">
        <f>E126&amp;IF(MAX(Rapor!$B$12:$B$16)&gt;=G126,"Topla","")</f>
        <v>2014Topla</v>
      </c>
      <c r="B126" s="53" t="str">
        <f t="shared" si="2"/>
        <v>2014Mayıs</v>
      </c>
      <c r="D126" t="str">
        <f t="shared" si="3"/>
        <v>201418</v>
      </c>
      <c r="E126">
        <v>2014</v>
      </c>
      <c r="F126" t="s">
        <v>218</v>
      </c>
      <c r="G126" s="54">
        <v>18</v>
      </c>
      <c r="H126" t="s">
        <v>217</v>
      </c>
      <c r="I126" s="55">
        <v>491854</v>
      </c>
      <c r="J126" s="61">
        <v>-0.45700000000000002</v>
      </c>
      <c r="K126" s="55">
        <v>618584</v>
      </c>
      <c r="L126" s="61">
        <v>-0.39600000000000002</v>
      </c>
      <c r="M126" s="54">
        <v>93</v>
      </c>
      <c r="N126" s="53" t="str">
        <f>VLOOKUP(G126,Kaynak!$R$5:$S$56,2,0)</f>
        <v>Mayıs</v>
      </c>
      <c r="O126" s="53" t="str">
        <f>VLOOKUP(Rapor!$T$5&amp;Data!G126,Kaynak!$A$5:$L$9578,12,0)</f>
        <v>Mayıs</v>
      </c>
    </row>
    <row r="127" spans="1:15" x14ac:dyDescent="0.25">
      <c r="A127" t="str">
        <f>E127&amp;IF(MAX(Rapor!$B$12:$B$16)&gt;=G127,"Topla","")</f>
        <v>2014Topla</v>
      </c>
      <c r="B127" s="53" t="str">
        <f t="shared" si="2"/>
        <v>2014Mayıs</v>
      </c>
      <c r="D127" t="str">
        <f t="shared" si="3"/>
        <v>201419</v>
      </c>
      <c r="E127">
        <v>2014</v>
      </c>
      <c r="F127" t="s">
        <v>216</v>
      </c>
      <c r="G127" s="57">
        <v>19</v>
      </c>
      <c r="H127" t="s">
        <v>217</v>
      </c>
      <c r="I127" s="58">
        <v>399031</v>
      </c>
      <c r="J127" s="60">
        <v>-0.189</v>
      </c>
      <c r="K127" s="58">
        <v>533316</v>
      </c>
      <c r="L127" s="60">
        <v>-0.13800000000000001</v>
      </c>
      <c r="M127" s="57">
        <v>96</v>
      </c>
      <c r="N127" s="53" t="str">
        <f>VLOOKUP(G127,Kaynak!$R$5:$S$56,2,0)</f>
        <v>Mayıs</v>
      </c>
      <c r="O127" s="53" t="str">
        <f>VLOOKUP(Rapor!$T$5&amp;Data!G127,Kaynak!$A$5:$L$9578,12,0)</f>
        <v>Mayıs</v>
      </c>
    </row>
    <row r="128" spans="1:15" x14ac:dyDescent="0.25">
      <c r="A128" t="str">
        <f>E128&amp;IF(MAX(Rapor!$B$12:$B$16)&gt;=G128,"Topla","")</f>
        <v>2014Topla</v>
      </c>
      <c r="B128" s="53" t="str">
        <f t="shared" si="2"/>
        <v>2014Mayıs</v>
      </c>
      <c r="D128" t="str">
        <f t="shared" si="3"/>
        <v>201420</v>
      </c>
      <c r="E128">
        <v>2014</v>
      </c>
      <c r="F128" t="s">
        <v>214</v>
      </c>
      <c r="G128" s="54">
        <v>20</v>
      </c>
      <c r="H128" t="s">
        <v>215</v>
      </c>
      <c r="I128" s="55">
        <v>409540</v>
      </c>
      <c r="J128" s="56">
        <v>2.5999999999999999E-2</v>
      </c>
      <c r="K128" s="55">
        <v>514041</v>
      </c>
      <c r="L128" s="61">
        <v>-3.5999999999999997E-2</v>
      </c>
      <c r="M128" s="54">
        <v>92</v>
      </c>
      <c r="N128" s="53" t="str">
        <f>VLOOKUP(G128,Kaynak!$R$5:$S$56,2,0)</f>
        <v>Mayıs</v>
      </c>
      <c r="O128" s="53" t="str">
        <f>VLOOKUP(Rapor!$T$5&amp;Data!G128,Kaynak!$A$5:$L$9578,12,0)</f>
        <v>Mayıs</v>
      </c>
    </row>
    <row r="129" spans="1:15" x14ac:dyDescent="0.25">
      <c r="A129" t="str">
        <f>E129&amp;IF(MAX(Rapor!$B$12:$B$16)&gt;=G129,"Topla","")</f>
        <v>2014Topla</v>
      </c>
      <c r="B129" s="53" t="str">
        <f t="shared" si="2"/>
        <v>2014Mayıs</v>
      </c>
      <c r="D129" t="str">
        <f t="shared" si="3"/>
        <v>201421</v>
      </c>
      <c r="E129">
        <v>2014</v>
      </c>
      <c r="F129" t="s">
        <v>213</v>
      </c>
      <c r="G129" s="57">
        <v>21</v>
      </c>
      <c r="H129" t="s">
        <v>212</v>
      </c>
      <c r="I129" s="58">
        <v>436264</v>
      </c>
      <c r="J129" s="43">
        <v>6.5000000000000002E-2</v>
      </c>
      <c r="K129" s="58">
        <v>518940</v>
      </c>
      <c r="L129" s="43">
        <v>0.01</v>
      </c>
      <c r="M129" s="57">
        <v>89</v>
      </c>
      <c r="N129" s="53" t="str">
        <f>VLOOKUP(G129,Kaynak!$R$5:$S$56,2,0)</f>
        <v>Mayıs</v>
      </c>
      <c r="O129" s="53" t="str">
        <f>VLOOKUP(Rapor!$T$5&amp;Data!G129,Kaynak!$A$5:$L$9578,12,0)</f>
        <v>Mayıs</v>
      </c>
    </row>
    <row r="130" spans="1:15" x14ac:dyDescent="0.25">
      <c r="A130" t="str">
        <f>E130&amp;IF(MAX(Rapor!$B$12:$B$16)&gt;=G130,"Topla","")</f>
        <v>2014Topla</v>
      </c>
      <c r="B130" s="53" t="str">
        <f t="shared" si="2"/>
        <v>2014Haziran</v>
      </c>
      <c r="D130" t="str">
        <f t="shared" si="3"/>
        <v>201422</v>
      </c>
      <c r="E130">
        <v>2014</v>
      </c>
      <c r="F130" t="s">
        <v>211</v>
      </c>
      <c r="G130" s="54">
        <v>22</v>
      </c>
      <c r="H130" t="s">
        <v>212</v>
      </c>
      <c r="I130" s="55">
        <v>509515</v>
      </c>
      <c r="J130" s="56">
        <v>0.16800000000000001</v>
      </c>
      <c r="K130" s="55">
        <v>618616</v>
      </c>
      <c r="L130" s="56">
        <v>0.192</v>
      </c>
      <c r="M130" s="54">
        <v>100</v>
      </c>
      <c r="N130" s="53" t="str">
        <f>VLOOKUP(G130,Kaynak!$R$5:$S$56,2,0)</f>
        <v>Haziran</v>
      </c>
      <c r="O130" s="53" t="str">
        <f>VLOOKUP(Rapor!$T$5&amp;Data!G130,Kaynak!$A$5:$L$9578,12,0)</f>
        <v>Haziran</v>
      </c>
    </row>
    <row r="131" spans="1:15" x14ac:dyDescent="0.25">
      <c r="A131" t="str">
        <f>E131&amp;IF(MAX(Rapor!$B$12:$B$16)&gt;=G131,"Topla","")</f>
        <v>2014Topla</v>
      </c>
      <c r="B131" s="53" t="str">
        <f t="shared" si="2"/>
        <v>2014Haziran</v>
      </c>
      <c r="D131" t="str">
        <f t="shared" si="3"/>
        <v>201423</v>
      </c>
      <c r="E131">
        <v>2014</v>
      </c>
      <c r="F131" t="s">
        <v>210</v>
      </c>
      <c r="G131" s="57">
        <v>23</v>
      </c>
      <c r="H131" t="s">
        <v>209</v>
      </c>
      <c r="I131" s="58">
        <v>471928</v>
      </c>
      <c r="J131" s="60">
        <v>-7.3999999999999996E-2</v>
      </c>
      <c r="K131" s="58">
        <v>567458</v>
      </c>
      <c r="L131" s="60">
        <v>-8.3000000000000004E-2</v>
      </c>
      <c r="M131" s="57">
        <v>101</v>
      </c>
      <c r="N131" s="53" t="str">
        <f>VLOOKUP(G131,Kaynak!$R$5:$S$56,2,0)</f>
        <v>Haziran</v>
      </c>
      <c r="O131" s="53" t="str">
        <f>VLOOKUP(Rapor!$T$5&amp;Data!G131,Kaynak!$A$5:$L$9578,12,0)</f>
        <v>Haziran</v>
      </c>
    </row>
    <row r="132" spans="1:15" x14ac:dyDescent="0.25">
      <c r="A132" t="str">
        <f>E132&amp;IF(MAX(Rapor!$B$12:$B$16)&gt;=G132,"Topla","")</f>
        <v>2014Topla</v>
      </c>
      <c r="B132" s="53" t="str">
        <f t="shared" ref="B132:B195" si="4">E132&amp;O132</f>
        <v>2014Haziran</v>
      </c>
      <c r="D132" t="str">
        <f t="shared" si="3"/>
        <v>201424</v>
      </c>
      <c r="E132">
        <v>2014</v>
      </c>
      <c r="F132" t="s">
        <v>208</v>
      </c>
      <c r="G132" s="54">
        <v>24</v>
      </c>
      <c r="H132" t="s">
        <v>209</v>
      </c>
      <c r="I132" s="55">
        <v>437155</v>
      </c>
      <c r="J132" s="61">
        <v>-7.3999999999999996E-2</v>
      </c>
      <c r="K132" s="55">
        <v>512905</v>
      </c>
      <c r="L132" s="61">
        <v>-9.6000000000000002E-2</v>
      </c>
      <c r="M132" s="54">
        <v>100</v>
      </c>
      <c r="N132" s="53" t="str">
        <f>VLOOKUP(G132,Kaynak!$R$5:$S$56,2,0)</f>
        <v>Haziran</v>
      </c>
      <c r="O132" s="53" t="str">
        <f>VLOOKUP(Rapor!$T$5&amp;Data!G132,Kaynak!$A$5:$L$9578,12,0)</f>
        <v>Haziran</v>
      </c>
    </row>
    <row r="133" spans="1:15" x14ac:dyDescent="0.25">
      <c r="A133" t="str">
        <f>E133&amp;IF(MAX(Rapor!$B$12:$B$16)&gt;=G133,"Topla","")</f>
        <v>2014Topla</v>
      </c>
      <c r="B133" s="53" t="str">
        <f t="shared" si="4"/>
        <v>2014Haziran</v>
      </c>
      <c r="D133" t="str">
        <f t="shared" ref="D133:D196" si="5">+E133&amp;G133</f>
        <v>201425</v>
      </c>
      <c r="E133">
        <v>2014</v>
      </c>
      <c r="F133" t="s">
        <v>206</v>
      </c>
      <c r="G133" s="57">
        <v>25</v>
      </c>
      <c r="H133" t="s">
        <v>207</v>
      </c>
      <c r="I133" s="58">
        <v>446360</v>
      </c>
      <c r="J133" s="43">
        <v>2.1000000000000001E-2</v>
      </c>
      <c r="K133" s="58">
        <v>511299</v>
      </c>
      <c r="L133" s="59" t="s">
        <v>8</v>
      </c>
      <c r="M133" s="57">
        <v>102</v>
      </c>
      <c r="N133" s="53" t="str">
        <f>VLOOKUP(G133,Kaynak!$R$5:$S$56,2,0)</f>
        <v>Haziran</v>
      </c>
      <c r="O133" s="53" t="str">
        <f>VLOOKUP(Rapor!$T$5&amp;Data!G133,Kaynak!$A$5:$L$9578,12,0)</f>
        <v>Haziran</v>
      </c>
    </row>
    <row r="134" spans="1:15" x14ac:dyDescent="0.25">
      <c r="A134" t="str">
        <f>E134&amp;IF(MAX(Rapor!$B$12:$B$16)&gt;=G134,"Topla","")</f>
        <v>2014Topla</v>
      </c>
      <c r="B134" s="53" t="str">
        <f t="shared" si="4"/>
        <v>2014Haziran</v>
      </c>
      <c r="D134" t="str">
        <f t="shared" si="5"/>
        <v>201426</v>
      </c>
      <c r="E134">
        <v>2014</v>
      </c>
      <c r="F134" t="s">
        <v>205</v>
      </c>
      <c r="G134" s="54">
        <v>26</v>
      </c>
      <c r="H134" t="s">
        <v>204</v>
      </c>
      <c r="I134" s="55">
        <v>623212</v>
      </c>
      <c r="J134" s="56">
        <v>0.39600000000000002</v>
      </c>
      <c r="K134" s="55">
        <v>662738</v>
      </c>
      <c r="L134" s="56">
        <v>0.29599999999999999</v>
      </c>
      <c r="M134" s="54">
        <v>90</v>
      </c>
      <c r="N134" s="53" t="str">
        <f>VLOOKUP(G134,Kaynak!$R$5:$S$56,2,0)</f>
        <v>Haziran</v>
      </c>
      <c r="O134" s="53" t="str">
        <f>VLOOKUP(Rapor!$T$5&amp;Data!G134,Kaynak!$A$5:$L$9578,12,0)</f>
        <v>Haziran</v>
      </c>
    </row>
    <row r="135" spans="1:15" x14ac:dyDescent="0.25">
      <c r="A135" t="str">
        <f>E135&amp;IF(MAX(Rapor!$B$12:$B$16)&gt;=G135,"Topla","")</f>
        <v>2014Topla</v>
      </c>
      <c r="B135" s="53" t="str">
        <f t="shared" si="4"/>
        <v>2014Temmuz</v>
      </c>
      <c r="D135" t="str">
        <f t="shared" si="5"/>
        <v>201427</v>
      </c>
      <c r="E135">
        <v>2014</v>
      </c>
      <c r="F135" t="s">
        <v>203</v>
      </c>
      <c r="G135" s="57">
        <v>27</v>
      </c>
      <c r="H135" t="s">
        <v>204</v>
      </c>
      <c r="I135" s="58">
        <v>422073</v>
      </c>
      <c r="J135" s="60">
        <v>-0.32300000000000001</v>
      </c>
      <c r="K135" s="58">
        <v>479447</v>
      </c>
      <c r="L135" s="60">
        <v>-0.27700000000000002</v>
      </c>
      <c r="M135" s="57">
        <v>96</v>
      </c>
      <c r="N135" s="53" t="str">
        <f>VLOOKUP(G135,Kaynak!$R$5:$S$56,2,0)</f>
        <v>Temmuz</v>
      </c>
      <c r="O135" s="53" t="str">
        <f>VLOOKUP(Rapor!$T$5&amp;Data!G135,Kaynak!$A$5:$L$9578,12,0)</f>
        <v>Temmuz</v>
      </c>
    </row>
    <row r="136" spans="1:15" x14ac:dyDescent="0.25">
      <c r="A136" t="str">
        <f>E136&amp;IF(MAX(Rapor!$B$12:$B$16)&gt;=G136,"Topla","")</f>
        <v>2014Topla</v>
      </c>
      <c r="B136" s="53" t="str">
        <f t="shared" si="4"/>
        <v>2014Temmuz</v>
      </c>
      <c r="D136" t="str">
        <f t="shared" si="5"/>
        <v>201428</v>
      </c>
      <c r="E136">
        <v>2014</v>
      </c>
      <c r="F136" t="s">
        <v>202</v>
      </c>
      <c r="G136" s="54">
        <v>28</v>
      </c>
      <c r="H136" t="s">
        <v>201</v>
      </c>
      <c r="I136" s="55">
        <v>447293</v>
      </c>
      <c r="J136" s="56">
        <v>0.06</v>
      </c>
      <c r="K136" s="55">
        <v>494410</v>
      </c>
      <c r="L136" s="56">
        <v>3.1E-2</v>
      </c>
      <c r="M136" s="54">
        <v>99</v>
      </c>
      <c r="N136" s="53" t="str">
        <f>VLOOKUP(G136,Kaynak!$R$5:$S$56,2,0)</f>
        <v>Temmuz</v>
      </c>
      <c r="O136" s="53" t="str">
        <f>VLOOKUP(Rapor!$T$5&amp;Data!G136,Kaynak!$A$5:$L$9578,12,0)</f>
        <v>Temmuz</v>
      </c>
    </row>
    <row r="137" spans="1:15" x14ac:dyDescent="0.25">
      <c r="A137" t="str">
        <f>E137&amp;IF(MAX(Rapor!$B$12:$B$16)&gt;=G137,"Topla","")</f>
        <v>2014Topla</v>
      </c>
      <c r="B137" s="53" t="str">
        <f t="shared" si="4"/>
        <v>2014Temmuz</v>
      </c>
      <c r="D137" t="str">
        <f t="shared" si="5"/>
        <v>201429</v>
      </c>
      <c r="E137">
        <v>2014</v>
      </c>
      <c r="F137" t="s">
        <v>200</v>
      </c>
      <c r="G137" s="57">
        <v>29</v>
      </c>
      <c r="H137" t="s">
        <v>201</v>
      </c>
      <c r="I137" s="58">
        <v>361169</v>
      </c>
      <c r="J137" s="60">
        <v>-0.193</v>
      </c>
      <c r="K137" s="58">
        <v>421546</v>
      </c>
      <c r="L137" s="60">
        <v>-0.14699999999999999</v>
      </c>
      <c r="M137" s="57">
        <v>122</v>
      </c>
      <c r="N137" s="53" t="str">
        <f>VLOOKUP(G137,Kaynak!$R$5:$S$56,2,0)</f>
        <v>Temmuz</v>
      </c>
      <c r="O137" s="53" t="str">
        <f>VLOOKUP(Rapor!$T$5&amp;Data!G137,Kaynak!$A$5:$L$9578,12,0)</f>
        <v>Temmuz</v>
      </c>
    </row>
    <row r="138" spans="1:15" x14ac:dyDescent="0.25">
      <c r="A138" t="str">
        <f>E138&amp;IF(MAX(Rapor!$B$12:$B$16)&gt;=G138,"Topla","")</f>
        <v>2014Topla</v>
      </c>
      <c r="B138" s="53" t="str">
        <f t="shared" si="4"/>
        <v>2014Temmuz</v>
      </c>
      <c r="D138" t="str">
        <f t="shared" si="5"/>
        <v>201430</v>
      </c>
      <c r="E138">
        <v>2014</v>
      </c>
      <c r="F138" t="s">
        <v>198</v>
      </c>
      <c r="G138" s="54">
        <v>30</v>
      </c>
      <c r="H138" t="s">
        <v>199</v>
      </c>
      <c r="I138" s="55">
        <v>553535</v>
      </c>
      <c r="J138" s="56">
        <v>0.53300000000000003</v>
      </c>
      <c r="K138" s="55">
        <v>618592</v>
      </c>
      <c r="L138" s="56">
        <v>0.46700000000000003</v>
      </c>
      <c r="M138" s="54">
        <v>125</v>
      </c>
      <c r="N138" s="53" t="str">
        <f>VLOOKUP(G138,Kaynak!$R$5:$S$56,2,0)</f>
        <v>Temmuz</v>
      </c>
      <c r="O138" s="53" t="str">
        <f>VLOOKUP(Rapor!$T$5&amp;Data!G138,Kaynak!$A$5:$L$9578,12,0)</f>
        <v>Temmuz</v>
      </c>
    </row>
    <row r="139" spans="1:15" x14ac:dyDescent="0.25">
      <c r="A139" t="str">
        <f>E139&amp;IF(MAX(Rapor!$B$12:$B$16)&gt;=G139,"Topla","")</f>
        <v>2014Topla</v>
      </c>
      <c r="B139" s="53" t="str">
        <f t="shared" si="4"/>
        <v>2014Ağustos</v>
      </c>
      <c r="D139" t="str">
        <f t="shared" si="5"/>
        <v>201431</v>
      </c>
      <c r="E139">
        <v>2014</v>
      </c>
      <c r="F139" t="s">
        <v>196</v>
      </c>
      <c r="G139" s="57">
        <v>31</v>
      </c>
      <c r="H139" t="s">
        <v>197</v>
      </c>
      <c r="I139" s="58">
        <v>499175</v>
      </c>
      <c r="J139" s="60">
        <v>-9.8000000000000004E-2</v>
      </c>
      <c r="K139" s="58">
        <v>574632</v>
      </c>
      <c r="L139" s="60">
        <v>-7.0999999999999994E-2</v>
      </c>
      <c r="M139" s="57">
        <v>122</v>
      </c>
      <c r="N139" s="53" t="str">
        <f>VLOOKUP(G139,Kaynak!$R$5:$S$56,2,0)</f>
        <v>Ağustos</v>
      </c>
      <c r="O139" s="53" t="str">
        <f>VLOOKUP(Rapor!$T$5&amp;Data!G139,Kaynak!$A$5:$L$9578,12,0)</f>
        <v>Ağustos</v>
      </c>
    </row>
    <row r="140" spans="1:15" x14ac:dyDescent="0.25">
      <c r="A140" t="str">
        <f>E140&amp;IF(MAX(Rapor!$B$12:$B$16)&gt;=G140,"Topla","")</f>
        <v>2014Topla</v>
      </c>
      <c r="B140" s="53" t="str">
        <f t="shared" si="4"/>
        <v>2014Ağustos</v>
      </c>
      <c r="D140" t="str">
        <f t="shared" si="5"/>
        <v>201432</v>
      </c>
      <c r="E140">
        <v>2014</v>
      </c>
      <c r="F140" t="s">
        <v>194</v>
      </c>
      <c r="G140" s="54">
        <v>32</v>
      </c>
      <c r="H140" t="s">
        <v>195</v>
      </c>
      <c r="I140" s="55">
        <v>529942</v>
      </c>
      <c r="J140" s="56">
        <v>6.2E-2</v>
      </c>
      <c r="K140" s="55">
        <v>610135</v>
      </c>
      <c r="L140" s="56">
        <v>6.2E-2</v>
      </c>
      <c r="M140" s="54">
        <v>132</v>
      </c>
      <c r="N140" s="53" t="str">
        <f>VLOOKUP(G140,Kaynak!$R$5:$S$56,2,0)</f>
        <v>Ağustos</v>
      </c>
      <c r="O140" s="53" t="str">
        <f>VLOOKUP(Rapor!$T$5&amp;Data!G140,Kaynak!$A$5:$L$9578,12,0)</f>
        <v>Ağustos</v>
      </c>
    </row>
    <row r="141" spans="1:15" x14ac:dyDescent="0.25">
      <c r="A141" t="str">
        <f>E141&amp;IF(MAX(Rapor!$B$12:$B$16)&gt;=G141,"Topla","")</f>
        <v>2014Topla</v>
      </c>
      <c r="B141" s="53" t="str">
        <f t="shared" si="4"/>
        <v>2014Ağustos</v>
      </c>
      <c r="D141" t="str">
        <f t="shared" si="5"/>
        <v>201433</v>
      </c>
      <c r="E141">
        <v>2014</v>
      </c>
      <c r="F141" t="s">
        <v>193</v>
      </c>
      <c r="G141" s="57">
        <v>33</v>
      </c>
      <c r="H141" t="s">
        <v>192</v>
      </c>
      <c r="I141" s="58">
        <v>668348</v>
      </c>
      <c r="J141" s="43">
        <v>0.26100000000000001</v>
      </c>
      <c r="K141" s="58">
        <v>742234</v>
      </c>
      <c r="L141" s="43">
        <v>0.217</v>
      </c>
      <c r="M141" s="57">
        <v>113</v>
      </c>
      <c r="N141" s="53" t="str">
        <f>VLOOKUP(G141,Kaynak!$R$5:$S$56,2,0)</f>
        <v>Ağustos</v>
      </c>
      <c r="O141" s="53" t="str">
        <f>VLOOKUP(Rapor!$T$5&amp;Data!G141,Kaynak!$A$5:$L$9578,12,0)</f>
        <v>Ağustos</v>
      </c>
    </row>
    <row r="142" spans="1:15" x14ac:dyDescent="0.25">
      <c r="A142" t="str">
        <f>E142&amp;IF(MAX(Rapor!$B$12:$B$16)&gt;=G142,"Topla","")</f>
        <v>2014Topla</v>
      </c>
      <c r="B142" s="53" t="str">
        <f t="shared" si="4"/>
        <v>2014Ağustos</v>
      </c>
      <c r="D142" t="str">
        <f t="shared" si="5"/>
        <v>201434</v>
      </c>
      <c r="E142">
        <v>2014</v>
      </c>
      <c r="F142" t="s">
        <v>191</v>
      </c>
      <c r="G142" s="54">
        <v>34</v>
      </c>
      <c r="H142" t="s">
        <v>192</v>
      </c>
      <c r="I142" s="55">
        <v>497081</v>
      </c>
      <c r="J142" s="61">
        <v>-0.25600000000000001</v>
      </c>
      <c r="K142" s="55">
        <v>574298</v>
      </c>
      <c r="L142" s="61">
        <v>-0.22600000000000001</v>
      </c>
      <c r="M142" s="54">
        <v>114</v>
      </c>
      <c r="N142" s="53" t="str">
        <f>VLOOKUP(G142,Kaynak!$R$5:$S$56,2,0)</f>
        <v>Ağustos</v>
      </c>
      <c r="O142" s="53" t="str">
        <f>VLOOKUP(Rapor!$T$5&amp;Data!G142,Kaynak!$A$5:$L$9578,12,0)</f>
        <v>Ağustos</v>
      </c>
    </row>
    <row r="143" spans="1:15" x14ac:dyDescent="0.25">
      <c r="A143" t="str">
        <f>E143&amp;IF(MAX(Rapor!$B$12:$B$16)&gt;=G143,"Topla","")</f>
        <v>2014Topla</v>
      </c>
      <c r="B143" s="53" t="str">
        <f t="shared" si="4"/>
        <v>2014Eylül</v>
      </c>
      <c r="D143" t="str">
        <f t="shared" si="5"/>
        <v>201435</v>
      </c>
      <c r="E143">
        <v>2014</v>
      </c>
      <c r="F143" t="s">
        <v>189</v>
      </c>
      <c r="G143" s="57">
        <v>35</v>
      </c>
      <c r="H143" t="s">
        <v>190</v>
      </c>
      <c r="I143" s="58">
        <v>553625</v>
      </c>
      <c r="J143" s="43">
        <v>0.114</v>
      </c>
      <c r="K143" s="58">
        <v>611608</v>
      </c>
      <c r="L143" s="43">
        <v>6.5000000000000002E-2</v>
      </c>
      <c r="M143" s="57">
        <v>96</v>
      </c>
      <c r="N143" s="53" t="str">
        <f>VLOOKUP(G143,Kaynak!$R$5:$S$56,2,0)</f>
        <v>Eylül</v>
      </c>
      <c r="O143" s="53" t="str">
        <f>VLOOKUP(Rapor!$T$5&amp;Data!G143,Kaynak!$A$5:$L$9578,12,0)</f>
        <v>Eylül</v>
      </c>
    </row>
    <row r="144" spans="1:15" x14ac:dyDescent="0.25">
      <c r="A144" t="str">
        <f>E144&amp;IF(MAX(Rapor!$B$12:$B$16)&gt;=G144,"Topla","")</f>
        <v>2014Topla</v>
      </c>
      <c r="B144" s="53" t="str">
        <f t="shared" si="4"/>
        <v>2014Eylül</v>
      </c>
      <c r="D144" t="str">
        <f t="shared" si="5"/>
        <v>201436</v>
      </c>
      <c r="E144">
        <v>2014</v>
      </c>
      <c r="F144" t="s">
        <v>187</v>
      </c>
      <c r="G144" s="54">
        <v>36</v>
      </c>
      <c r="H144" t="s">
        <v>188</v>
      </c>
      <c r="I144" s="55">
        <v>588325</v>
      </c>
      <c r="J144" s="56">
        <v>6.3E-2</v>
      </c>
      <c r="K144" s="55">
        <v>647008</v>
      </c>
      <c r="L144" s="56">
        <v>5.8000000000000003E-2</v>
      </c>
      <c r="M144" s="54">
        <v>94</v>
      </c>
      <c r="N144" s="53" t="str">
        <f>VLOOKUP(G144,Kaynak!$R$5:$S$56,2,0)</f>
        <v>Eylül</v>
      </c>
      <c r="O144" s="53" t="str">
        <f>VLOOKUP(Rapor!$T$5&amp;Data!G144,Kaynak!$A$5:$L$9578,12,0)</f>
        <v>Eylül</v>
      </c>
    </row>
    <row r="145" spans="1:15" x14ac:dyDescent="0.25">
      <c r="A145" t="str">
        <f>E145&amp;IF(MAX(Rapor!$B$12:$B$16)&gt;=G145,"Topla","")</f>
        <v>2014Topla</v>
      </c>
      <c r="B145" s="53" t="str">
        <f t="shared" si="4"/>
        <v>2014Eylül</v>
      </c>
      <c r="D145" t="str">
        <f t="shared" si="5"/>
        <v>201437</v>
      </c>
      <c r="E145">
        <v>2014</v>
      </c>
      <c r="F145" t="s">
        <v>186</v>
      </c>
      <c r="G145" s="57">
        <v>37</v>
      </c>
      <c r="H145" t="s">
        <v>185</v>
      </c>
      <c r="I145" s="58">
        <v>570588</v>
      </c>
      <c r="J145" s="60">
        <v>-0.03</v>
      </c>
      <c r="K145" s="58">
        <v>626900</v>
      </c>
      <c r="L145" s="60">
        <v>-3.1E-2</v>
      </c>
      <c r="M145" s="57">
        <v>89</v>
      </c>
      <c r="N145" s="53" t="str">
        <f>VLOOKUP(G145,Kaynak!$R$5:$S$56,2,0)</f>
        <v>Eylül</v>
      </c>
      <c r="O145" s="53" t="str">
        <f>VLOOKUP(Rapor!$T$5&amp;Data!G145,Kaynak!$A$5:$L$9578,12,0)</f>
        <v>Eylül</v>
      </c>
    </row>
    <row r="146" spans="1:15" x14ac:dyDescent="0.25">
      <c r="A146" t="str">
        <f>E146&amp;IF(MAX(Rapor!$B$12:$B$16)&gt;=G146,"Topla","")</f>
        <v>2014Topla</v>
      </c>
      <c r="B146" s="53" t="str">
        <f t="shared" si="4"/>
        <v>2014Eylül</v>
      </c>
      <c r="D146" t="str">
        <f t="shared" si="5"/>
        <v>201438</v>
      </c>
      <c r="E146">
        <v>2014</v>
      </c>
      <c r="F146" t="s">
        <v>184</v>
      </c>
      <c r="G146" s="54">
        <v>38</v>
      </c>
      <c r="H146" t="s">
        <v>185</v>
      </c>
      <c r="I146" s="55">
        <v>535217</v>
      </c>
      <c r="J146" s="61">
        <v>-6.2E-2</v>
      </c>
      <c r="K146" s="55">
        <v>598341</v>
      </c>
      <c r="L146" s="61">
        <v>-4.5999999999999999E-2</v>
      </c>
      <c r="M146" s="54">
        <v>89</v>
      </c>
      <c r="N146" s="53" t="str">
        <f>VLOOKUP(G146,Kaynak!$R$5:$S$56,2,0)</f>
        <v>Eylül</v>
      </c>
      <c r="O146" s="53" t="str">
        <f>VLOOKUP(Rapor!$T$5&amp;Data!G146,Kaynak!$A$5:$L$9578,12,0)</f>
        <v>Eylül</v>
      </c>
    </row>
    <row r="147" spans="1:15" x14ac:dyDescent="0.25">
      <c r="A147" t="str">
        <f>E147&amp;IF(MAX(Rapor!$B$12:$B$16)&gt;=G147,"Topla","")</f>
        <v>2014Topla</v>
      </c>
      <c r="B147" s="53" t="str">
        <f t="shared" si="4"/>
        <v>2014Eylül</v>
      </c>
      <c r="D147" t="str">
        <f t="shared" si="5"/>
        <v>201439</v>
      </c>
      <c r="E147">
        <v>2014</v>
      </c>
      <c r="F147" t="s">
        <v>182</v>
      </c>
      <c r="G147" s="57">
        <v>39</v>
      </c>
      <c r="H147" t="s">
        <v>183</v>
      </c>
      <c r="I147" s="58">
        <v>608147</v>
      </c>
      <c r="J147" s="43">
        <v>0.13600000000000001</v>
      </c>
      <c r="K147" s="58">
        <v>693973</v>
      </c>
      <c r="L147" s="43">
        <v>0.16</v>
      </c>
      <c r="M147" s="57">
        <v>78</v>
      </c>
      <c r="N147" s="53" t="str">
        <f>VLOOKUP(G147,Kaynak!$R$5:$S$56,2,0)</f>
        <v>Eylül</v>
      </c>
      <c r="O147" s="53" t="str">
        <f>VLOOKUP(Rapor!$T$5&amp;Data!G147,Kaynak!$A$5:$L$9578,12,0)</f>
        <v>Eylül</v>
      </c>
    </row>
    <row r="148" spans="1:15" x14ac:dyDescent="0.25">
      <c r="A148" t="str">
        <f>E148&amp;IF(MAX(Rapor!$B$12:$B$16)&gt;=G148,"Topla","")</f>
        <v>2014Topla</v>
      </c>
      <c r="B148" s="53" t="str">
        <f t="shared" si="4"/>
        <v>2014Ekim</v>
      </c>
      <c r="D148" t="str">
        <f t="shared" si="5"/>
        <v>201440</v>
      </c>
      <c r="E148">
        <v>2014</v>
      </c>
      <c r="F148" t="s">
        <v>181</v>
      </c>
      <c r="G148" s="54">
        <v>40</v>
      </c>
      <c r="H148" t="s">
        <v>180</v>
      </c>
      <c r="I148" s="55">
        <v>1710596</v>
      </c>
      <c r="J148" s="56">
        <v>1.8129999999999999</v>
      </c>
      <c r="K148" s="55">
        <v>1754286</v>
      </c>
      <c r="L148" s="56">
        <v>1.528</v>
      </c>
      <c r="M148" s="54">
        <v>55</v>
      </c>
      <c r="N148" s="53" t="str">
        <f>VLOOKUP(G148,Kaynak!$R$5:$S$56,2,0)</f>
        <v>Ekim</v>
      </c>
      <c r="O148" s="53" t="str">
        <f>VLOOKUP(Rapor!$T$5&amp;Data!G148,Kaynak!$A$5:$L$9578,12,0)</f>
        <v>Ekim</v>
      </c>
    </row>
    <row r="149" spans="1:15" x14ac:dyDescent="0.25">
      <c r="A149" t="str">
        <f>E149&amp;IF(MAX(Rapor!$B$12:$B$16)&gt;=G149,"Topla","")</f>
        <v>2014Topla</v>
      </c>
      <c r="B149" s="53" t="str">
        <f t="shared" si="4"/>
        <v>2014Ekim</v>
      </c>
      <c r="D149" t="str">
        <f t="shared" si="5"/>
        <v>201441</v>
      </c>
      <c r="E149">
        <v>2014</v>
      </c>
      <c r="F149" t="s">
        <v>179</v>
      </c>
      <c r="G149" s="57">
        <v>41</v>
      </c>
      <c r="H149" t="s">
        <v>180</v>
      </c>
      <c r="I149" s="58">
        <v>894535</v>
      </c>
      <c r="J149" s="60">
        <v>-0.47699999999999998</v>
      </c>
      <c r="K149" s="58">
        <v>947680</v>
      </c>
      <c r="L149" s="60">
        <v>-0.46</v>
      </c>
      <c r="M149" s="57">
        <v>62</v>
      </c>
      <c r="N149" s="53" t="str">
        <f>VLOOKUP(G149,Kaynak!$R$5:$S$56,2,0)</f>
        <v>Ekim</v>
      </c>
      <c r="O149" s="53" t="str">
        <f>VLOOKUP(Rapor!$T$5&amp;Data!G149,Kaynak!$A$5:$L$9578,12,0)</f>
        <v>Ekim</v>
      </c>
    </row>
    <row r="150" spans="1:15" x14ac:dyDescent="0.25">
      <c r="A150" t="str">
        <f>E150&amp;IF(MAX(Rapor!$B$12:$B$16)&gt;=G150,"Topla","")</f>
        <v>2014Topla</v>
      </c>
      <c r="B150" s="53" t="str">
        <f t="shared" si="4"/>
        <v>2014Ekim</v>
      </c>
      <c r="D150" t="str">
        <f t="shared" si="5"/>
        <v>201442</v>
      </c>
      <c r="E150">
        <v>2014</v>
      </c>
      <c r="F150" t="s">
        <v>178</v>
      </c>
      <c r="G150" s="54">
        <v>42</v>
      </c>
      <c r="H150" t="s">
        <v>177</v>
      </c>
      <c r="I150" s="55">
        <v>1024242</v>
      </c>
      <c r="J150" s="56">
        <v>0.14499999999999999</v>
      </c>
      <c r="K150" s="55">
        <v>1104216</v>
      </c>
      <c r="L150" s="56">
        <v>0.16500000000000001</v>
      </c>
      <c r="M150" s="54">
        <v>64</v>
      </c>
      <c r="N150" s="53" t="str">
        <f>VLOOKUP(G150,Kaynak!$R$5:$S$56,2,0)</f>
        <v>Ekim</v>
      </c>
      <c r="O150" s="53" t="str">
        <f>VLOOKUP(Rapor!$T$5&amp;Data!G150,Kaynak!$A$5:$L$9578,12,0)</f>
        <v>Ekim</v>
      </c>
    </row>
    <row r="151" spans="1:15" x14ac:dyDescent="0.25">
      <c r="A151" t="str">
        <f>E151&amp;IF(MAX(Rapor!$B$12:$B$16)&gt;=G151,"Topla","")</f>
        <v>2014Topla</v>
      </c>
      <c r="B151" s="53" t="str">
        <f t="shared" si="4"/>
        <v>2014Ekim</v>
      </c>
      <c r="D151" t="str">
        <f t="shared" si="5"/>
        <v>201443</v>
      </c>
      <c r="E151">
        <v>2014</v>
      </c>
      <c r="F151" t="s">
        <v>176</v>
      </c>
      <c r="G151" s="57">
        <v>43</v>
      </c>
      <c r="H151" t="s">
        <v>177</v>
      </c>
      <c r="I151" s="58">
        <v>1631607</v>
      </c>
      <c r="J151" s="43">
        <v>0.59299999999999997</v>
      </c>
      <c r="K151" s="58">
        <v>1805437</v>
      </c>
      <c r="L151" s="43">
        <v>0.63500000000000001</v>
      </c>
      <c r="M151" s="57">
        <v>56</v>
      </c>
      <c r="N151" s="53" t="str">
        <f>VLOOKUP(G151,Kaynak!$R$5:$S$56,2,0)</f>
        <v>Ekim</v>
      </c>
      <c r="O151" s="53" t="str">
        <f>VLOOKUP(Rapor!$T$5&amp;Data!G151,Kaynak!$A$5:$L$9578,12,0)</f>
        <v>Ekim</v>
      </c>
    </row>
    <row r="152" spans="1:15" x14ac:dyDescent="0.25">
      <c r="A152" t="str">
        <f>E152&amp;IF(MAX(Rapor!$B$12:$B$16)&gt;=G152,"Topla","")</f>
        <v>2014Topla</v>
      </c>
      <c r="B152" s="53" t="str">
        <f t="shared" si="4"/>
        <v>2014Kasım</v>
      </c>
      <c r="D152" t="str">
        <f t="shared" si="5"/>
        <v>201444</v>
      </c>
      <c r="E152">
        <v>2014</v>
      </c>
      <c r="F152" t="s">
        <v>175</v>
      </c>
      <c r="G152" s="54">
        <v>44</v>
      </c>
      <c r="H152" t="s">
        <v>174</v>
      </c>
      <c r="I152" s="55">
        <v>1258584</v>
      </c>
      <c r="J152" s="61">
        <v>-0.22900000000000001</v>
      </c>
      <c r="K152" s="55">
        <v>1329440</v>
      </c>
      <c r="L152" s="61">
        <v>-0.26400000000000001</v>
      </c>
      <c r="M152" s="54">
        <v>60</v>
      </c>
      <c r="N152" s="53" t="str">
        <f>VLOOKUP(G152,Kaynak!$R$5:$S$56,2,0)</f>
        <v>Kasım</v>
      </c>
      <c r="O152" s="53" t="str">
        <f>VLOOKUP(Rapor!$T$5&amp;Data!G152,Kaynak!$A$5:$L$9578,12,0)</f>
        <v>Kasım</v>
      </c>
    </row>
    <row r="153" spans="1:15" x14ac:dyDescent="0.25">
      <c r="A153" t="str">
        <f>E153&amp;IF(MAX(Rapor!$B$12:$B$16)&gt;=G153,"Topla","")</f>
        <v>2014Topla</v>
      </c>
      <c r="B153" s="53" t="str">
        <f t="shared" si="4"/>
        <v>2014Kasım</v>
      </c>
      <c r="D153" t="str">
        <f t="shared" si="5"/>
        <v>201445</v>
      </c>
      <c r="E153">
        <v>2014</v>
      </c>
      <c r="F153" t="s">
        <v>173</v>
      </c>
      <c r="G153" s="57">
        <v>45</v>
      </c>
      <c r="H153" t="s">
        <v>174</v>
      </c>
      <c r="I153" s="58">
        <v>1314609</v>
      </c>
      <c r="J153" s="43">
        <v>4.4999999999999998E-2</v>
      </c>
      <c r="K153" s="58">
        <v>1377157</v>
      </c>
      <c r="L153" s="43">
        <v>3.5999999999999997E-2</v>
      </c>
      <c r="M153" s="57">
        <v>53</v>
      </c>
      <c r="N153" s="53" t="str">
        <f>VLOOKUP(G153,Kaynak!$R$5:$S$56,2,0)</f>
        <v>Kasım</v>
      </c>
      <c r="O153" s="53" t="str">
        <f>VLOOKUP(Rapor!$T$5&amp;Data!G153,Kaynak!$A$5:$L$9578,12,0)</f>
        <v>Kasım</v>
      </c>
    </row>
    <row r="154" spans="1:15" x14ac:dyDescent="0.25">
      <c r="A154" t="str">
        <f>E154&amp;IF(MAX(Rapor!$B$12:$B$16)&gt;=G154,"Topla","")</f>
        <v>2014Topla</v>
      </c>
      <c r="B154" s="53" t="str">
        <f t="shared" si="4"/>
        <v>2014Kasım</v>
      </c>
      <c r="D154" t="str">
        <f t="shared" si="5"/>
        <v>201446</v>
      </c>
      <c r="E154">
        <v>2014</v>
      </c>
      <c r="F154" t="s">
        <v>172</v>
      </c>
      <c r="G154" s="54">
        <v>46</v>
      </c>
      <c r="H154" t="s">
        <v>171</v>
      </c>
      <c r="I154" s="55">
        <v>1483747</v>
      </c>
      <c r="J154" s="56">
        <v>0.129</v>
      </c>
      <c r="K154" s="55">
        <v>1598880</v>
      </c>
      <c r="L154" s="56">
        <v>0.161</v>
      </c>
      <c r="M154" s="54">
        <v>50</v>
      </c>
      <c r="N154" s="53" t="str">
        <f>VLOOKUP(G154,Kaynak!$R$5:$S$56,2,0)</f>
        <v>Kasım</v>
      </c>
      <c r="O154" s="53" t="str">
        <f>VLOOKUP(Rapor!$T$5&amp;Data!G154,Kaynak!$A$5:$L$9578,12,0)</f>
        <v>Kasım</v>
      </c>
    </row>
    <row r="155" spans="1:15" x14ac:dyDescent="0.25">
      <c r="A155" t="str">
        <f>E155&amp;IF(MAX(Rapor!$B$12:$B$16)&gt;=G155,"Topla","")</f>
        <v>2014Topla</v>
      </c>
      <c r="B155" s="53" t="str">
        <f t="shared" si="4"/>
        <v>2014Kasım</v>
      </c>
      <c r="D155" t="str">
        <f t="shared" si="5"/>
        <v>201447</v>
      </c>
      <c r="E155">
        <v>2014</v>
      </c>
      <c r="F155" t="s">
        <v>170</v>
      </c>
      <c r="G155" s="57">
        <v>47</v>
      </c>
      <c r="H155" t="s">
        <v>171</v>
      </c>
      <c r="I155" s="58">
        <v>1684182</v>
      </c>
      <c r="J155" s="43">
        <v>0.13500000000000001</v>
      </c>
      <c r="K155" s="58">
        <v>1845089</v>
      </c>
      <c r="L155" s="43">
        <v>0.154</v>
      </c>
      <c r="M155" s="57">
        <v>61</v>
      </c>
      <c r="N155" s="53" t="str">
        <f>VLOOKUP(G155,Kaynak!$R$5:$S$56,2,0)</f>
        <v>Kasım</v>
      </c>
      <c r="O155" s="53" t="str">
        <f>VLOOKUP(Rapor!$T$5&amp;Data!G155,Kaynak!$A$5:$L$9578,12,0)</f>
        <v>Kasım</v>
      </c>
    </row>
    <row r="156" spans="1:15" x14ac:dyDescent="0.25">
      <c r="A156" t="str">
        <f>E156&amp;IF(MAX(Rapor!$B$12:$B$16)&gt;=G156,"Topla","")</f>
        <v>2014</v>
      </c>
      <c r="B156" s="53" t="str">
        <f t="shared" si="4"/>
        <v>2014Aralık</v>
      </c>
      <c r="D156" t="str">
        <f t="shared" si="5"/>
        <v>201448</v>
      </c>
      <c r="E156">
        <v>2014</v>
      </c>
      <c r="F156" t="s">
        <v>168</v>
      </c>
      <c r="G156" s="54">
        <v>48</v>
      </c>
      <c r="H156" t="s">
        <v>169</v>
      </c>
      <c r="I156" s="55">
        <v>1673405</v>
      </c>
      <c r="J156" s="6" t="s">
        <v>8</v>
      </c>
      <c r="K156" s="55">
        <v>1805977</v>
      </c>
      <c r="L156" s="61">
        <v>-2.1000000000000001E-2</v>
      </c>
      <c r="M156" s="54">
        <v>54</v>
      </c>
      <c r="N156" s="53" t="str">
        <f>VLOOKUP(G156,Kaynak!$R$5:$S$56,2,0)</f>
        <v>Aralık</v>
      </c>
      <c r="O156" s="53" t="str">
        <f>VLOOKUP(Rapor!$T$5&amp;Data!G156,Kaynak!$A$5:$L$9578,12,0)</f>
        <v>Aralık</v>
      </c>
    </row>
    <row r="157" spans="1:15" x14ac:dyDescent="0.25">
      <c r="A157" t="str">
        <f>E157&amp;IF(MAX(Rapor!$B$12:$B$16)&gt;=G157,"Topla","")</f>
        <v>2014</v>
      </c>
      <c r="B157" s="53" t="str">
        <f t="shared" si="4"/>
        <v>2014Aralık</v>
      </c>
      <c r="D157" t="str">
        <f t="shared" si="5"/>
        <v>201449</v>
      </c>
      <c r="E157">
        <v>2014</v>
      </c>
      <c r="F157" t="s">
        <v>167</v>
      </c>
      <c r="G157" s="57">
        <v>49</v>
      </c>
      <c r="H157" t="s">
        <v>166</v>
      </c>
      <c r="I157" s="58">
        <v>1670389</v>
      </c>
      <c r="J157" s="59" t="s">
        <v>8</v>
      </c>
      <c r="K157" s="58">
        <v>1800270</v>
      </c>
      <c r="L157" s="59" t="s">
        <v>8</v>
      </c>
      <c r="M157" s="57">
        <v>54</v>
      </c>
      <c r="N157" s="53" t="str">
        <f>VLOOKUP(G157,Kaynak!$R$5:$S$56,2,0)</f>
        <v>Aralık</v>
      </c>
      <c r="O157" s="53" t="str">
        <f>VLOOKUP(Rapor!$T$5&amp;Data!G157,Kaynak!$A$5:$L$9578,12,0)</f>
        <v>Aralık</v>
      </c>
    </row>
    <row r="158" spans="1:15" x14ac:dyDescent="0.25">
      <c r="A158" t="str">
        <f>E158&amp;IF(MAX(Rapor!$B$12:$B$16)&gt;=G158,"Topla","")</f>
        <v>2014</v>
      </c>
      <c r="B158" s="53" t="str">
        <f t="shared" si="4"/>
        <v>2014Aralık</v>
      </c>
      <c r="D158" t="str">
        <f t="shared" si="5"/>
        <v>201450</v>
      </c>
      <c r="E158">
        <v>2014</v>
      </c>
      <c r="F158" t="s">
        <v>165</v>
      </c>
      <c r="G158" s="54">
        <v>50</v>
      </c>
      <c r="H158" t="s">
        <v>166</v>
      </c>
      <c r="I158" s="55">
        <v>1392245</v>
      </c>
      <c r="J158" s="61">
        <v>-0.16700000000000001</v>
      </c>
      <c r="K158" s="55">
        <v>1609663</v>
      </c>
      <c r="L158" s="61">
        <v>-0.106</v>
      </c>
      <c r="M158" s="54">
        <v>66</v>
      </c>
      <c r="N158" s="53" t="str">
        <f>VLOOKUP(G158,Kaynak!$R$5:$S$56,2,0)</f>
        <v>Aralık</v>
      </c>
      <c r="O158" s="53" t="str">
        <f>VLOOKUP(Rapor!$T$5&amp;Data!G158,Kaynak!$A$5:$L$9578,12,0)</f>
        <v>Aralık</v>
      </c>
    </row>
    <row r="159" spans="1:15" x14ac:dyDescent="0.25">
      <c r="A159" t="str">
        <f>E159&amp;IF(MAX(Rapor!$B$12:$B$16)&gt;=G159,"Topla","")</f>
        <v>2014</v>
      </c>
      <c r="B159" s="53" t="str">
        <f t="shared" si="4"/>
        <v>2014Aralık</v>
      </c>
      <c r="D159" t="str">
        <f t="shared" si="5"/>
        <v>201451</v>
      </c>
      <c r="E159">
        <v>2014</v>
      </c>
      <c r="F159" t="s">
        <v>163</v>
      </c>
      <c r="G159" s="57">
        <v>51</v>
      </c>
      <c r="H159" t="s">
        <v>164</v>
      </c>
      <c r="I159" s="58">
        <v>1426921</v>
      </c>
      <c r="J159" s="43">
        <v>2.5000000000000001E-2</v>
      </c>
      <c r="K159" s="58">
        <v>1570126</v>
      </c>
      <c r="L159" s="60">
        <v>-2.5000000000000001E-2</v>
      </c>
      <c r="M159" s="57">
        <v>59</v>
      </c>
      <c r="N159" s="53" t="str">
        <f>VLOOKUP(G159,Kaynak!$R$5:$S$56,2,0)</f>
        <v>Aralık</v>
      </c>
      <c r="O159" s="53" t="str">
        <f>VLOOKUP(Rapor!$T$5&amp;Data!G159,Kaynak!$A$5:$L$9578,12,0)</f>
        <v>Aralık</v>
      </c>
    </row>
    <row r="160" spans="1:15" x14ac:dyDescent="0.25">
      <c r="A160" t="str">
        <f>E160&amp;IF(MAX(Rapor!$B$12:$B$16)&gt;=G160,"Topla","")</f>
        <v>2014</v>
      </c>
      <c r="B160" s="53" t="str">
        <f t="shared" si="4"/>
        <v>2014Aralık</v>
      </c>
      <c r="D160" t="str">
        <f t="shared" si="5"/>
        <v>201452</v>
      </c>
      <c r="E160">
        <v>2014</v>
      </c>
      <c r="F160" t="s">
        <v>161</v>
      </c>
      <c r="G160" s="54">
        <v>52</v>
      </c>
      <c r="H160" t="s">
        <v>162</v>
      </c>
      <c r="I160" s="55">
        <v>1756297</v>
      </c>
      <c r="J160" s="56">
        <v>0.23100000000000001</v>
      </c>
      <c r="K160" s="55">
        <v>1862677</v>
      </c>
      <c r="L160" s="56">
        <v>0.186</v>
      </c>
      <c r="M160" s="54">
        <v>60</v>
      </c>
      <c r="N160" s="53" t="str">
        <f>VLOOKUP(G160,Kaynak!$R$5:$S$56,2,0)</f>
        <v>Aralık</v>
      </c>
      <c r="O160" s="53" t="str">
        <f>VLOOKUP(Rapor!$T$5&amp;Data!G160,Kaynak!$A$5:$L$9578,12,0)</f>
        <v>Aralık</v>
      </c>
    </row>
    <row r="161" spans="1:15" x14ac:dyDescent="0.25">
      <c r="A161" t="str">
        <f>E161&amp;IF(MAX(Rapor!$B$12:$B$16)&gt;=G161,"Topla","")</f>
        <v>2015Topla</v>
      </c>
      <c r="B161" s="53" t="str">
        <f t="shared" si="4"/>
        <v>2015Ocak</v>
      </c>
      <c r="D161" t="str">
        <f t="shared" si="5"/>
        <v>20151</v>
      </c>
      <c r="E161">
        <v>2015</v>
      </c>
      <c r="F161" t="s">
        <v>320</v>
      </c>
      <c r="G161" s="57">
        <v>1</v>
      </c>
      <c r="H161" t="s">
        <v>318</v>
      </c>
      <c r="I161" s="58">
        <v>1904688</v>
      </c>
      <c r="J161" s="43">
        <v>8.4000000000000005E-2</v>
      </c>
      <c r="K161" s="58">
        <v>1975042</v>
      </c>
      <c r="L161" s="43">
        <v>0.06</v>
      </c>
      <c r="M161" s="57">
        <v>64</v>
      </c>
      <c r="N161" s="53" t="str">
        <f>VLOOKUP(G161,Kaynak!$R$5:$S$56,2,0)</f>
        <v>Ocak</v>
      </c>
      <c r="O161" s="53" t="str">
        <f>VLOOKUP(Rapor!$T$5&amp;Data!G161,Kaynak!$A$5:$L$9578,12,0)</f>
        <v>Ocak</v>
      </c>
    </row>
    <row r="162" spans="1:15" x14ac:dyDescent="0.25">
      <c r="A162" t="str">
        <f>E162&amp;IF(MAX(Rapor!$B$12:$B$16)&gt;=G162,"Topla","")</f>
        <v>2015Topla</v>
      </c>
      <c r="B162" s="53" t="str">
        <f t="shared" si="4"/>
        <v>2015Ocak</v>
      </c>
      <c r="D162" t="str">
        <f t="shared" si="5"/>
        <v>20152</v>
      </c>
      <c r="E162">
        <v>2015</v>
      </c>
      <c r="F162" t="s">
        <v>319</v>
      </c>
      <c r="G162" s="54">
        <v>2</v>
      </c>
      <c r="H162" t="s">
        <v>318</v>
      </c>
      <c r="I162" s="55">
        <v>1754496</v>
      </c>
      <c r="J162" s="61">
        <v>-7.9000000000000001E-2</v>
      </c>
      <c r="K162" s="55">
        <v>1830297</v>
      </c>
      <c r="L162" s="61">
        <v>-7.2999999999999995E-2</v>
      </c>
      <c r="M162" s="54">
        <v>61</v>
      </c>
      <c r="N162" s="53" t="str">
        <f>VLOOKUP(G162,Kaynak!$R$5:$S$56,2,0)</f>
        <v>Ocak</v>
      </c>
      <c r="O162" s="53" t="str">
        <f>VLOOKUP(Rapor!$T$5&amp;Data!G162,Kaynak!$A$5:$L$9578,12,0)</f>
        <v>Ocak</v>
      </c>
    </row>
    <row r="163" spans="1:15" x14ac:dyDescent="0.25">
      <c r="A163" t="str">
        <f>E163&amp;IF(MAX(Rapor!$B$12:$B$16)&gt;=G163,"Topla","")</f>
        <v>2015Topla</v>
      </c>
      <c r="B163" s="53" t="str">
        <f t="shared" si="4"/>
        <v>2015Ocak</v>
      </c>
      <c r="D163" t="str">
        <f t="shared" si="5"/>
        <v>20153</v>
      </c>
      <c r="E163">
        <v>2015</v>
      </c>
      <c r="F163" t="s">
        <v>317</v>
      </c>
      <c r="G163" s="57">
        <v>3</v>
      </c>
      <c r="H163" t="s">
        <v>318</v>
      </c>
      <c r="I163" s="58">
        <v>1794250</v>
      </c>
      <c r="J163" s="43">
        <v>2.3E-2</v>
      </c>
      <c r="K163" s="58">
        <v>1928892</v>
      </c>
      <c r="L163" s="43">
        <v>5.3999999999999999E-2</v>
      </c>
      <c r="M163" s="57">
        <v>59</v>
      </c>
      <c r="N163" s="53" t="str">
        <f>VLOOKUP(G163,Kaynak!$R$5:$S$56,2,0)</f>
        <v>Ocak</v>
      </c>
      <c r="O163" s="53" t="str">
        <f>VLOOKUP(Rapor!$T$5&amp;Data!G163,Kaynak!$A$5:$L$9578,12,0)</f>
        <v>Ocak</v>
      </c>
    </row>
    <row r="164" spans="1:15" x14ac:dyDescent="0.25">
      <c r="A164" t="str">
        <f>E164&amp;IF(MAX(Rapor!$B$12:$B$16)&gt;=G164,"Topla","")</f>
        <v>2015Topla</v>
      </c>
      <c r="B164" s="53" t="str">
        <f t="shared" si="4"/>
        <v>2015Ocak</v>
      </c>
      <c r="D164" t="str">
        <f t="shared" si="5"/>
        <v>20154</v>
      </c>
      <c r="E164">
        <v>2015</v>
      </c>
      <c r="F164" t="s">
        <v>315</v>
      </c>
      <c r="G164" s="54">
        <v>4</v>
      </c>
      <c r="H164" t="s">
        <v>316</v>
      </c>
      <c r="I164" s="55">
        <v>2318888</v>
      </c>
      <c r="J164" s="56">
        <v>0.29199999999999998</v>
      </c>
      <c r="K164" s="55">
        <v>2461660</v>
      </c>
      <c r="L164" s="56">
        <v>0.27600000000000002</v>
      </c>
      <c r="M164" s="54">
        <v>59</v>
      </c>
      <c r="N164" s="53" t="str">
        <f>VLOOKUP(G164,Kaynak!$R$5:$S$56,2,0)</f>
        <v>Ocak</v>
      </c>
      <c r="O164" s="53" t="str">
        <f>VLOOKUP(Rapor!$T$5&amp;Data!G164,Kaynak!$A$5:$L$9578,12,0)</f>
        <v>Ocak</v>
      </c>
    </row>
    <row r="165" spans="1:15" x14ac:dyDescent="0.25">
      <c r="A165" t="str">
        <f>E165&amp;IF(MAX(Rapor!$B$12:$B$16)&gt;=G165,"Topla","")</f>
        <v>2015Topla</v>
      </c>
      <c r="B165" s="53" t="str">
        <f t="shared" si="4"/>
        <v>2015Şubat</v>
      </c>
      <c r="D165" t="str">
        <f t="shared" si="5"/>
        <v>20155</v>
      </c>
      <c r="E165">
        <v>2015</v>
      </c>
      <c r="F165" t="s">
        <v>313</v>
      </c>
      <c r="G165" s="57">
        <v>5</v>
      </c>
      <c r="H165" t="s">
        <v>314</v>
      </c>
      <c r="I165" s="58">
        <v>2256432</v>
      </c>
      <c r="J165" s="60">
        <v>-2.7E-2</v>
      </c>
      <c r="K165" s="58">
        <v>2436542</v>
      </c>
      <c r="L165" s="60">
        <v>-0.01</v>
      </c>
      <c r="M165" s="57">
        <v>55</v>
      </c>
      <c r="N165" s="53" t="str">
        <f>VLOOKUP(G165,Kaynak!$R$5:$S$56,2,0)</f>
        <v>Şubat</v>
      </c>
      <c r="O165" s="53" t="str">
        <f>VLOOKUP(Rapor!$T$5&amp;Data!G165,Kaynak!$A$5:$L$9578,12,0)</f>
        <v>Şubat</v>
      </c>
    </row>
    <row r="166" spans="1:15" x14ac:dyDescent="0.25">
      <c r="A166" t="str">
        <f>E166&amp;IF(MAX(Rapor!$B$12:$B$16)&gt;=G166,"Topla","")</f>
        <v>2015Topla</v>
      </c>
      <c r="B166" s="53" t="str">
        <f t="shared" si="4"/>
        <v>2015Şubat</v>
      </c>
      <c r="D166" t="str">
        <f t="shared" si="5"/>
        <v>20156</v>
      </c>
      <c r="E166">
        <v>2015</v>
      </c>
      <c r="F166" t="s">
        <v>311</v>
      </c>
      <c r="G166" s="54">
        <v>6</v>
      </c>
      <c r="H166" t="s">
        <v>312</v>
      </c>
      <c r="I166" s="55">
        <v>1512860</v>
      </c>
      <c r="J166" s="61">
        <v>-0.33</v>
      </c>
      <c r="K166" s="55">
        <v>1672132</v>
      </c>
      <c r="L166" s="61">
        <v>-0.314</v>
      </c>
      <c r="M166" s="54">
        <v>54</v>
      </c>
      <c r="N166" s="53" t="str">
        <f>VLOOKUP(G166,Kaynak!$R$5:$S$56,2,0)</f>
        <v>Şubat</v>
      </c>
      <c r="O166" s="53" t="str">
        <f>VLOOKUP(Rapor!$T$5&amp;Data!G166,Kaynak!$A$5:$L$9578,12,0)</f>
        <v>Şubat</v>
      </c>
    </row>
    <row r="167" spans="1:15" x14ac:dyDescent="0.25">
      <c r="A167" t="str">
        <f>E167&amp;IF(MAX(Rapor!$B$12:$B$16)&gt;=G167,"Topla","")</f>
        <v>2015Topla</v>
      </c>
      <c r="B167" s="53" t="str">
        <f t="shared" si="4"/>
        <v>2015Şubat</v>
      </c>
      <c r="D167" t="str">
        <f t="shared" si="5"/>
        <v>20157</v>
      </c>
      <c r="E167">
        <v>2015</v>
      </c>
      <c r="F167" t="s">
        <v>309</v>
      </c>
      <c r="G167" s="57">
        <v>7</v>
      </c>
      <c r="H167" t="s">
        <v>310</v>
      </c>
      <c r="I167" s="58">
        <v>1649373</v>
      </c>
      <c r="J167" s="43">
        <v>0.09</v>
      </c>
      <c r="K167" s="58">
        <v>1771173</v>
      </c>
      <c r="L167" s="43">
        <v>5.8999999999999997E-2</v>
      </c>
      <c r="M167" s="57">
        <v>52</v>
      </c>
      <c r="N167" s="53" t="str">
        <f>VLOOKUP(G167,Kaynak!$R$5:$S$56,2,0)</f>
        <v>Şubat</v>
      </c>
      <c r="O167" s="53" t="str">
        <f>VLOOKUP(Rapor!$T$5&amp;Data!G167,Kaynak!$A$5:$L$9578,12,0)</f>
        <v>Şubat</v>
      </c>
    </row>
    <row r="168" spans="1:15" x14ac:dyDescent="0.25">
      <c r="A168" t="str">
        <f>E168&amp;IF(MAX(Rapor!$B$12:$B$16)&gt;=G168,"Topla","")</f>
        <v>2015Topla</v>
      </c>
      <c r="B168" s="53" t="str">
        <f t="shared" si="4"/>
        <v>2015Şubat</v>
      </c>
      <c r="D168" t="str">
        <f t="shared" si="5"/>
        <v>20158</v>
      </c>
      <c r="E168">
        <v>2015</v>
      </c>
      <c r="F168" t="s">
        <v>307</v>
      </c>
      <c r="G168" s="54">
        <v>8</v>
      </c>
      <c r="H168" t="s">
        <v>308</v>
      </c>
      <c r="I168" s="55">
        <v>1130924</v>
      </c>
      <c r="J168" s="61">
        <v>-0.314</v>
      </c>
      <c r="K168" s="55">
        <v>1287711</v>
      </c>
      <c r="L168" s="61">
        <v>-0.27300000000000002</v>
      </c>
      <c r="M168" s="54">
        <v>62</v>
      </c>
      <c r="N168" s="53" t="str">
        <f>VLOOKUP(G168,Kaynak!$R$5:$S$56,2,0)</f>
        <v>Şubat</v>
      </c>
      <c r="O168" s="53" t="str">
        <f>VLOOKUP(Rapor!$T$5&amp;Data!G168,Kaynak!$A$5:$L$9578,12,0)</f>
        <v>Şubat</v>
      </c>
    </row>
    <row r="169" spans="1:15" x14ac:dyDescent="0.25">
      <c r="A169" t="str">
        <f>E169&amp;IF(MAX(Rapor!$B$12:$B$16)&gt;=G169,"Topla","")</f>
        <v>2015Topla</v>
      </c>
      <c r="B169" s="53" t="str">
        <f t="shared" si="4"/>
        <v>2015Mart</v>
      </c>
      <c r="D169" t="str">
        <f t="shared" si="5"/>
        <v>20159</v>
      </c>
      <c r="E169">
        <v>2015</v>
      </c>
      <c r="F169" t="s">
        <v>306</v>
      </c>
      <c r="G169" s="57">
        <v>9</v>
      </c>
      <c r="H169" t="s">
        <v>305</v>
      </c>
      <c r="I169" s="58">
        <v>966748</v>
      </c>
      <c r="J169" s="60">
        <v>-0.14499999999999999</v>
      </c>
      <c r="K169" s="58">
        <v>1160311</v>
      </c>
      <c r="L169" s="60">
        <v>-9.9000000000000005E-2</v>
      </c>
      <c r="M169" s="57">
        <v>55</v>
      </c>
      <c r="N169" s="53" t="str">
        <f>VLOOKUP(G169,Kaynak!$R$5:$S$56,2,0)</f>
        <v>Mart</v>
      </c>
      <c r="O169" s="53" t="str">
        <f>VLOOKUP(Rapor!$T$5&amp;Data!G169,Kaynak!$A$5:$L$9578,12,0)</f>
        <v>Mart</v>
      </c>
    </row>
    <row r="170" spans="1:15" x14ac:dyDescent="0.25">
      <c r="A170" t="str">
        <f>E170&amp;IF(MAX(Rapor!$B$12:$B$16)&gt;=G170,"Topla","")</f>
        <v>2015Topla</v>
      </c>
      <c r="B170" s="53" t="str">
        <f t="shared" si="4"/>
        <v>2015Mart</v>
      </c>
      <c r="D170" t="str">
        <f t="shared" si="5"/>
        <v>201510</v>
      </c>
      <c r="E170">
        <v>2015</v>
      </c>
      <c r="F170" t="s">
        <v>304</v>
      </c>
      <c r="G170" s="54">
        <v>10</v>
      </c>
      <c r="H170" t="s">
        <v>305</v>
      </c>
      <c r="I170" s="55">
        <v>734711</v>
      </c>
      <c r="J170" s="61">
        <v>-0.24</v>
      </c>
      <c r="K170" s="55">
        <v>911578</v>
      </c>
      <c r="L170" s="61">
        <v>-0.214</v>
      </c>
      <c r="M170" s="54">
        <v>68</v>
      </c>
      <c r="N170" s="53" t="str">
        <f>VLOOKUP(G170,Kaynak!$R$5:$S$56,2,0)</f>
        <v>Mart</v>
      </c>
      <c r="O170" s="53" t="str">
        <f>VLOOKUP(Rapor!$T$5&amp;Data!G170,Kaynak!$A$5:$L$9578,12,0)</f>
        <v>Mart</v>
      </c>
    </row>
    <row r="171" spans="1:15" x14ac:dyDescent="0.25">
      <c r="A171" t="str">
        <f>E171&amp;IF(MAX(Rapor!$B$12:$B$16)&gt;=G171,"Topla","")</f>
        <v>2015Topla</v>
      </c>
      <c r="B171" s="53" t="str">
        <f t="shared" si="4"/>
        <v>2015Mart</v>
      </c>
      <c r="D171" t="str">
        <f t="shared" si="5"/>
        <v>201511</v>
      </c>
      <c r="E171">
        <v>2015</v>
      </c>
      <c r="F171" t="s">
        <v>302</v>
      </c>
      <c r="G171" s="57">
        <v>11</v>
      </c>
      <c r="H171" t="s">
        <v>303</v>
      </c>
      <c r="I171" s="58">
        <v>1685354</v>
      </c>
      <c r="J171" s="43">
        <v>1.294</v>
      </c>
      <c r="K171" s="58">
        <v>1876464</v>
      </c>
      <c r="L171" s="43">
        <v>1.0580000000000001</v>
      </c>
      <c r="M171" s="57">
        <v>70</v>
      </c>
      <c r="N171" s="53" t="str">
        <f>VLOOKUP(G171,Kaynak!$R$5:$S$56,2,0)</f>
        <v>Mart</v>
      </c>
      <c r="O171" s="53" t="str">
        <f>VLOOKUP(Rapor!$T$5&amp;Data!G171,Kaynak!$A$5:$L$9578,12,0)</f>
        <v>Mart</v>
      </c>
    </row>
    <row r="172" spans="1:15" x14ac:dyDescent="0.25">
      <c r="A172" t="str">
        <f>E172&amp;IF(MAX(Rapor!$B$12:$B$16)&gt;=G172,"Topla","")</f>
        <v>2015Topla</v>
      </c>
      <c r="B172" s="53" t="str">
        <f t="shared" si="4"/>
        <v>2015Mart</v>
      </c>
      <c r="D172" t="str">
        <f t="shared" si="5"/>
        <v>201512</v>
      </c>
      <c r="E172">
        <v>2015</v>
      </c>
      <c r="F172" t="s">
        <v>301</v>
      </c>
      <c r="G172" s="54">
        <v>12</v>
      </c>
      <c r="H172" t="s">
        <v>300</v>
      </c>
      <c r="I172" s="55">
        <v>1703982</v>
      </c>
      <c r="J172" s="56">
        <v>1.0999999999999999E-2</v>
      </c>
      <c r="K172" s="55">
        <v>1818607</v>
      </c>
      <c r="L172" s="61">
        <v>-3.1E-2</v>
      </c>
      <c r="M172" s="54">
        <v>62</v>
      </c>
      <c r="N172" s="53" t="str">
        <f>VLOOKUP(G172,Kaynak!$R$5:$S$56,2,0)</f>
        <v>Mart</v>
      </c>
      <c r="O172" s="53" t="str">
        <f>VLOOKUP(Rapor!$T$5&amp;Data!G172,Kaynak!$A$5:$L$9578,12,0)</f>
        <v>Mart</v>
      </c>
    </row>
    <row r="173" spans="1:15" x14ac:dyDescent="0.25">
      <c r="A173" t="str">
        <f>E173&amp;IF(MAX(Rapor!$B$12:$B$16)&gt;=G173,"Topla","")</f>
        <v>2015Topla</v>
      </c>
      <c r="B173" s="53" t="str">
        <f t="shared" si="4"/>
        <v>2015Mart</v>
      </c>
      <c r="D173" t="str">
        <f t="shared" si="5"/>
        <v>201513</v>
      </c>
      <c r="E173">
        <v>2015</v>
      </c>
      <c r="F173" t="s">
        <v>299</v>
      </c>
      <c r="G173" s="57">
        <v>13</v>
      </c>
      <c r="H173" t="s">
        <v>300</v>
      </c>
      <c r="I173" s="58">
        <v>1416839</v>
      </c>
      <c r="J173" s="60">
        <v>-0.16900000000000001</v>
      </c>
      <c r="K173" s="58">
        <v>1495243</v>
      </c>
      <c r="L173" s="60">
        <v>-0.17799999999999999</v>
      </c>
      <c r="M173" s="57">
        <v>56</v>
      </c>
      <c r="N173" s="53" t="str">
        <f>VLOOKUP(G173,Kaynak!$R$5:$S$56,2,0)</f>
        <v>Mart</v>
      </c>
      <c r="O173" s="53" t="str">
        <f>VLOOKUP(Rapor!$T$5&amp;Data!G173,Kaynak!$A$5:$L$9578,12,0)</f>
        <v>Mart</v>
      </c>
    </row>
    <row r="174" spans="1:15" x14ac:dyDescent="0.25">
      <c r="A174" t="str">
        <f>E174&amp;IF(MAX(Rapor!$B$12:$B$16)&gt;=G174,"Topla","")</f>
        <v>2015Topla</v>
      </c>
      <c r="B174" s="53" t="str">
        <f t="shared" si="4"/>
        <v>2015Nisan</v>
      </c>
      <c r="D174" t="str">
        <f t="shared" si="5"/>
        <v>201514</v>
      </c>
      <c r="E174">
        <v>2015</v>
      </c>
      <c r="F174" t="s">
        <v>298</v>
      </c>
      <c r="G174" s="54">
        <v>14</v>
      </c>
      <c r="H174" t="s">
        <v>295</v>
      </c>
      <c r="I174" s="55">
        <v>2195696</v>
      </c>
      <c r="J174" s="56">
        <v>0.55000000000000004</v>
      </c>
      <c r="K174" s="55">
        <v>2273333</v>
      </c>
      <c r="L174" s="56">
        <v>0.52</v>
      </c>
      <c r="M174" s="54">
        <v>65</v>
      </c>
      <c r="N174" s="53" t="str">
        <f>VLOOKUP(G174,Kaynak!$R$5:$S$56,2,0)</f>
        <v>Nisan</v>
      </c>
      <c r="O174" s="53" t="str">
        <f>VLOOKUP(Rapor!$T$5&amp;Data!G174,Kaynak!$A$5:$L$9578,12,0)</f>
        <v>Nisan</v>
      </c>
    </row>
    <row r="175" spans="1:15" x14ac:dyDescent="0.25">
      <c r="A175" t="str">
        <f>E175&amp;IF(MAX(Rapor!$B$12:$B$16)&gt;=G175,"Topla","")</f>
        <v>2015Topla</v>
      </c>
      <c r="B175" s="53" t="str">
        <f t="shared" si="4"/>
        <v>2015Nisan</v>
      </c>
      <c r="D175" t="str">
        <f t="shared" si="5"/>
        <v>201515</v>
      </c>
      <c r="E175">
        <v>2015</v>
      </c>
      <c r="F175" t="s">
        <v>297</v>
      </c>
      <c r="G175" s="57">
        <v>15</v>
      </c>
      <c r="H175" t="s">
        <v>295</v>
      </c>
      <c r="I175" s="58">
        <v>1341951</v>
      </c>
      <c r="J175" s="60">
        <v>-0.38900000000000001</v>
      </c>
      <c r="K175" s="58">
        <v>1438395</v>
      </c>
      <c r="L175" s="60">
        <v>-0.36699999999999999</v>
      </c>
      <c r="M175" s="57">
        <v>74</v>
      </c>
      <c r="N175" s="53" t="str">
        <f>VLOOKUP(G175,Kaynak!$R$5:$S$56,2,0)</f>
        <v>Nisan</v>
      </c>
      <c r="O175" s="53" t="str">
        <f>VLOOKUP(Rapor!$T$5&amp;Data!G175,Kaynak!$A$5:$L$9578,12,0)</f>
        <v>Nisan</v>
      </c>
    </row>
    <row r="176" spans="1:15" x14ac:dyDescent="0.25">
      <c r="A176" t="str">
        <f>E176&amp;IF(MAX(Rapor!$B$12:$B$16)&gt;=G176,"Topla","")</f>
        <v>2015Topla</v>
      </c>
      <c r="B176" s="53" t="str">
        <f t="shared" si="4"/>
        <v>2015Nisan</v>
      </c>
      <c r="D176" t="str">
        <f t="shared" si="5"/>
        <v>201516</v>
      </c>
      <c r="E176">
        <v>2015</v>
      </c>
      <c r="F176" t="s">
        <v>296</v>
      </c>
      <c r="G176" s="54">
        <v>16</v>
      </c>
      <c r="H176" t="s">
        <v>295</v>
      </c>
      <c r="I176" s="55">
        <v>1120881</v>
      </c>
      <c r="J176" s="61">
        <v>-0.16500000000000001</v>
      </c>
      <c r="K176" s="55">
        <v>1266317</v>
      </c>
      <c r="L176" s="61">
        <v>-0.12</v>
      </c>
      <c r="M176" s="54">
        <v>64</v>
      </c>
      <c r="N176" s="53" t="str">
        <f>VLOOKUP(G176,Kaynak!$R$5:$S$56,2,0)</f>
        <v>Nisan</v>
      </c>
      <c r="O176" s="53" t="str">
        <f>VLOOKUP(Rapor!$T$5&amp;Data!G176,Kaynak!$A$5:$L$9578,12,0)</f>
        <v>Nisan</v>
      </c>
    </row>
    <row r="177" spans="1:15" x14ac:dyDescent="0.25">
      <c r="A177" t="str">
        <f>E177&amp;IF(MAX(Rapor!$B$12:$B$16)&gt;=G177,"Topla","")</f>
        <v>2015Topla</v>
      </c>
      <c r="B177" s="53" t="str">
        <f t="shared" si="4"/>
        <v>2015Nisan</v>
      </c>
      <c r="D177" t="str">
        <f t="shared" si="5"/>
        <v>201517</v>
      </c>
      <c r="E177">
        <v>2015</v>
      </c>
      <c r="F177" t="s">
        <v>294</v>
      </c>
      <c r="G177" s="57">
        <v>17</v>
      </c>
      <c r="H177" t="s">
        <v>295</v>
      </c>
      <c r="I177" s="58">
        <v>659252</v>
      </c>
      <c r="J177" s="60">
        <v>-0.41199999999999998</v>
      </c>
      <c r="K177" s="58">
        <v>763270</v>
      </c>
      <c r="L177" s="60">
        <v>-0.39700000000000002</v>
      </c>
      <c r="M177" s="57">
        <v>64</v>
      </c>
      <c r="N177" s="53" t="str">
        <f>VLOOKUP(G177,Kaynak!$R$5:$S$56,2,0)</f>
        <v>Nisan</v>
      </c>
      <c r="O177" s="53" t="str">
        <f>VLOOKUP(Rapor!$T$5&amp;Data!G177,Kaynak!$A$5:$L$9578,12,0)</f>
        <v>Nisan</v>
      </c>
    </row>
    <row r="178" spans="1:15" x14ac:dyDescent="0.25">
      <c r="A178" t="str">
        <f>E178&amp;IF(MAX(Rapor!$B$12:$B$16)&gt;=G178,"Topla","")</f>
        <v>2015Topla</v>
      </c>
      <c r="B178" s="53" t="str">
        <f t="shared" si="4"/>
        <v>2015Mayıs</v>
      </c>
      <c r="D178" t="str">
        <f t="shared" si="5"/>
        <v>201518</v>
      </c>
      <c r="E178">
        <v>2015</v>
      </c>
      <c r="F178" t="s">
        <v>292</v>
      </c>
      <c r="G178" s="54">
        <v>18</v>
      </c>
      <c r="H178" t="s">
        <v>293</v>
      </c>
      <c r="I178" s="55">
        <v>1118760</v>
      </c>
      <c r="J178" s="56">
        <v>0.69699999999999995</v>
      </c>
      <c r="K178" s="55">
        <v>1199186</v>
      </c>
      <c r="L178" s="56">
        <v>0.57099999999999995</v>
      </c>
      <c r="M178" s="54">
        <v>70</v>
      </c>
      <c r="N178" s="53" t="str">
        <f>VLOOKUP(G178,Kaynak!$R$5:$S$56,2,0)</f>
        <v>Mayıs</v>
      </c>
      <c r="O178" s="53" t="str">
        <f>VLOOKUP(Rapor!$T$5&amp;Data!G178,Kaynak!$A$5:$L$9578,12,0)</f>
        <v>Mayıs</v>
      </c>
    </row>
    <row r="179" spans="1:15" x14ac:dyDescent="0.25">
      <c r="A179" t="str">
        <f>E179&amp;IF(MAX(Rapor!$B$12:$B$16)&gt;=G179,"Topla","")</f>
        <v>2015Topla</v>
      </c>
      <c r="B179" s="53" t="str">
        <f t="shared" si="4"/>
        <v>2015Mayıs</v>
      </c>
      <c r="D179" t="str">
        <f t="shared" si="5"/>
        <v>201519</v>
      </c>
      <c r="E179">
        <v>2015</v>
      </c>
      <c r="F179" t="s">
        <v>291</v>
      </c>
      <c r="G179" s="57">
        <v>19</v>
      </c>
      <c r="H179" t="s">
        <v>289</v>
      </c>
      <c r="I179" s="58">
        <v>776310</v>
      </c>
      <c r="J179" s="60">
        <v>-0.30599999999999999</v>
      </c>
      <c r="K179" s="58">
        <v>829352</v>
      </c>
      <c r="L179" s="60">
        <v>-0.308</v>
      </c>
      <c r="M179" s="57">
        <v>70</v>
      </c>
      <c r="N179" s="53" t="str">
        <f>VLOOKUP(G179,Kaynak!$R$5:$S$56,2,0)</f>
        <v>Mayıs</v>
      </c>
      <c r="O179" s="53" t="str">
        <f>VLOOKUP(Rapor!$T$5&amp;Data!G179,Kaynak!$A$5:$L$9578,12,0)</f>
        <v>Mayıs</v>
      </c>
    </row>
    <row r="180" spans="1:15" x14ac:dyDescent="0.25">
      <c r="A180" t="str">
        <f>E180&amp;IF(MAX(Rapor!$B$12:$B$16)&gt;=G180,"Topla","")</f>
        <v>2015Topla</v>
      </c>
      <c r="B180" s="53" t="str">
        <f t="shared" si="4"/>
        <v>2015Mayıs</v>
      </c>
      <c r="D180" t="str">
        <f t="shared" si="5"/>
        <v>201520</v>
      </c>
      <c r="E180">
        <v>2015</v>
      </c>
      <c r="F180" t="s">
        <v>290</v>
      </c>
      <c r="G180" s="54">
        <v>20</v>
      </c>
      <c r="H180" t="s">
        <v>289</v>
      </c>
      <c r="I180" s="55">
        <v>724887</v>
      </c>
      <c r="J180" s="61">
        <v>-6.6000000000000003E-2</v>
      </c>
      <c r="K180" s="55">
        <v>780523</v>
      </c>
      <c r="L180" s="61">
        <v>-5.8999999999999997E-2</v>
      </c>
      <c r="M180" s="54">
        <v>74</v>
      </c>
      <c r="N180" s="53" t="str">
        <f>VLOOKUP(G180,Kaynak!$R$5:$S$56,2,0)</f>
        <v>Mayıs</v>
      </c>
      <c r="O180" s="53" t="str">
        <f>VLOOKUP(Rapor!$T$5&amp;Data!G180,Kaynak!$A$5:$L$9578,12,0)</f>
        <v>Mayıs</v>
      </c>
    </row>
    <row r="181" spans="1:15" x14ac:dyDescent="0.25">
      <c r="A181" t="str">
        <f>E181&amp;IF(MAX(Rapor!$B$12:$B$16)&gt;=G181,"Topla","")</f>
        <v>2015Topla</v>
      </c>
      <c r="B181" s="53" t="str">
        <f t="shared" si="4"/>
        <v>2015Mayıs</v>
      </c>
      <c r="D181" t="str">
        <f t="shared" si="5"/>
        <v>201521</v>
      </c>
      <c r="E181">
        <v>2015</v>
      </c>
      <c r="F181" t="s">
        <v>288</v>
      </c>
      <c r="G181" s="57">
        <v>21</v>
      </c>
      <c r="H181" t="s">
        <v>289</v>
      </c>
      <c r="I181" s="58">
        <v>524163</v>
      </c>
      <c r="J181" s="60">
        <v>-0.27700000000000002</v>
      </c>
      <c r="K181" s="58">
        <v>574187</v>
      </c>
      <c r="L181" s="60">
        <v>-0.26400000000000001</v>
      </c>
      <c r="M181" s="57">
        <v>75</v>
      </c>
      <c r="N181" s="53" t="str">
        <f>VLOOKUP(G181,Kaynak!$R$5:$S$56,2,0)</f>
        <v>Mayıs</v>
      </c>
      <c r="O181" s="53" t="str">
        <f>VLOOKUP(Rapor!$T$5&amp;Data!G181,Kaynak!$A$5:$L$9578,12,0)</f>
        <v>Mayıs</v>
      </c>
    </row>
    <row r="182" spans="1:15" x14ac:dyDescent="0.25">
      <c r="A182" t="str">
        <f>E182&amp;IF(MAX(Rapor!$B$12:$B$16)&gt;=G182,"Topla","")</f>
        <v>2015Topla</v>
      </c>
      <c r="B182" s="53" t="str">
        <f t="shared" si="4"/>
        <v>2015Haziran</v>
      </c>
      <c r="D182" t="str">
        <f t="shared" si="5"/>
        <v>201522</v>
      </c>
      <c r="E182">
        <v>2015</v>
      </c>
      <c r="F182" t="s">
        <v>287</v>
      </c>
      <c r="G182" s="54">
        <v>22</v>
      </c>
      <c r="H182" t="s">
        <v>286</v>
      </c>
      <c r="I182" s="55">
        <v>587637</v>
      </c>
      <c r="J182" s="56">
        <v>0.121</v>
      </c>
      <c r="K182" s="55">
        <v>661703</v>
      </c>
      <c r="L182" s="56">
        <v>0.152</v>
      </c>
      <c r="M182" s="54">
        <v>69</v>
      </c>
      <c r="N182" s="53" t="str">
        <f>VLOOKUP(G182,Kaynak!$R$5:$S$56,2,0)</f>
        <v>Haziran</v>
      </c>
      <c r="O182" s="53" t="str">
        <f>VLOOKUP(Rapor!$T$5&amp;Data!G182,Kaynak!$A$5:$L$9578,12,0)</f>
        <v>Haziran</v>
      </c>
    </row>
    <row r="183" spans="1:15" x14ac:dyDescent="0.25">
      <c r="A183" t="str">
        <f>E183&amp;IF(MAX(Rapor!$B$12:$B$16)&gt;=G183,"Topla","")</f>
        <v>2015Topla</v>
      </c>
      <c r="B183" s="53" t="str">
        <f t="shared" si="4"/>
        <v>2015Haziran</v>
      </c>
      <c r="D183" t="str">
        <f t="shared" si="5"/>
        <v>201523</v>
      </c>
      <c r="E183">
        <v>2015</v>
      </c>
      <c r="F183" t="s">
        <v>285</v>
      </c>
      <c r="G183" s="57">
        <v>23</v>
      </c>
      <c r="H183" t="s">
        <v>286</v>
      </c>
      <c r="I183" s="58">
        <v>510613</v>
      </c>
      <c r="J183" s="60">
        <v>-0.13100000000000001</v>
      </c>
      <c r="K183" s="58">
        <v>627305</v>
      </c>
      <c r="L183" s="60">
        <v>-5.1999999999999998E-2</v>
      </c>
      <c r="M183" s="57">
        <v>81</v>
      </c>
      <c r="N183" s="53" t="str">
        <f>VLOOKUP(G183,Kaynak!$R$5:$S$56,2,0)</f>
        <v>Haziran</v>
      </c>
      <c r="O183" s="53" t="str">
        <f>VLOOKUP(Rapor!$T$5&amp;Data!G183,Kaynak!$A$5:$L$9578,12,0)</f>
        <v>Haziran</v>
      </c>
    </row>
    <row r="184" spans="1:15" x14ac:dyDescent="0.25">
      <c r="A184" t="str">
        <f>E184&amp;IF(MAX(Rapor!$B$12:$B$16)&gt;=G184,"Topla","")</f>
        <v>2015Topla</v>
      </c>
      <c r="B184" s="53" t="str">
        <f t="shared" si="4"/>
        <v>2015Haziran</v>
      </c>
      <c r="D184" t="str">
        <f t="shared" si="5"/>
        <v>201524</v>
      </c>
      <c r="E184">
        <v>2015</v>
      </c>
      <c r="F184" t="s">
        <v>284</v>
      </c>
      <c r="G184" s="54">
        <v>24</v>
      </c>
      <c r="H184" t="s">
        <v>283</v>
      </c>
      <c r="I184" s="55">
        <v>602734</v>
      </c>
      <c r="J184" s="56">
        <v>0.18</v>
      </c>
      <c r="K184" s="55">
        <v>702103</v>
      </c>
      <c r="L184" s="56">
        <v>0.11899999999999999</v>
      </c>
      <c r="M184" s="54">
        <v>74</v>
      </c>
      <c r="N184" s="53" t="str">
        <f>VLOOKUP(G184,Kaynak!$R$5:$S$56,2,0)</f>
        <v>Haziran</v>
      </c>
      <c r="O184" s="53" t="str">
        <f>VLOOKUP(Rapor!$T$5&amp;Data!G184,Kaynak!$A$5:$L$9578,12,0)</f>
        <v>Haziran</v>
      </c>
    </row>
    <row r="185" spans="1:15" x14ac:dyDescent="0.25">
      <c r="A185" t="str">
        <f>E185&amp;IF(MAX(Rapor!$B$12:$B$16)&gt;=G185,"Topla","")</f>
        <v>2015Topla</v>
      </c>
      <c r="B185" s="53" t="str">
        <f t="shared" si="4"/>
        <v>2015Haziran</v>
      </c>
      <c r="D185" t="str">
        <f t="shared" si="5"/>
        <v>201525</v>
      </c>
      <c r="E185">
        <v>2015</v>
      </c>
      <c r="F185" t="s">
        <v>282</v>
      </c>
      <c r="G185" s="57">
        <v>25</v>
      </c>
      <c r="H185" t="s">
        <v>283</v>
      </c>
      <c r="I185" s="58">
        <v>468774</v>
      </c>
      <c r="J185" s="60">
        <v>-0.222</v>
      </c>
      <c r="K185" s="58">
        <v>543559</v>
      </c>
      <c r="L185" s="60">
        <v>-0.22600000000000001</v>
      </c>
      <c r="M185" s="57">
        <v>77</v>
      </c>
      <c r="N185" s="53" t="str">
        <f>VLOOKUP(G185,Kaynak!$R$5:$S$56,2,0)</f>
        <v>Haziran</v>
      </c>
      <c r="O185" s="53" t="str">
        <f>VLOOKUP(Rapor!$T$5&amp;Data!G185,Kaynak!$A$5:$L$9578,12,0)</f>
        <v>Haziran</v>
      </c>
    </row>
    <row r="186" spans="1:15" x14ac:dyDescent="0.25">
      <c r="A186" t="str">
        <f>E186&amp;IF(MAX(Rapor!$B$12:$B$16)&gt;=G186,"Topla","")</f>
        <v>2015Topla</v>
      </c>
      <c r="B186" s="53" t="str">
        <f t="shared" si="4"/>
        <v>2015Haziran</v>
      </c>
      <c r="D186" t="str">
        <f t="shared" si="5"/>
        <v>201526</v>
      </c>
      <c r="E186">
        <v>2015</v>
      </c>
      <c r="F186" t="s">
        <v>281</v>
      </c>
      <c r="G186" s="54">
        <v>26</v>
      </c>
      <c r="H186" t="s">
        <v>280</v>
      </c>
      <c r="I186" s="55">
        <v>511090</v>
      </c>
      <c r="J186" s="56">
        <v>0.09</v>
      </c>
      <c r="K186" s="55">
        <v>569136</v>
      </c>
      <c r="L186" s="56">
        <v>4.7E-2</v>
      </c>
      <c r="M186" s="54">
        <v>78</v>
      </c>
      <c r="N186" s="53" t="str">
        <f>VLOOKUP(G186,Kaynak!$R$5:$S$56,2,0)</f>
        <v>Haziran</v>
      </c>
      <c r="O186" s="53" t="str">
        <f>VLOOKUP(Rapor!$T$5&amp;Data!G186,Kaynak!$A$5:$L$9578,12,0)</f>
        <v>Haziran</v>
      </c>
    </row>
    <row r="187" spans="1:15" x14ac:dyDescent="0.25">
      <c r="A187" t="str">
        <f>E187&amp;IF(MAX(Rapor!$B$12:$B$16)&gt;=G187,"Topla","")</f>
        <v>2015Topla</v>
      </c>
      <c r="B187" s="53" t="str">
        <f t="shared" si="4"/>
        <v>2015Temmuz</v>
      </c>
      <c r="D187" t="str">
        <f t="shared" si="5"/>
        <v>201527</v>
      </c>
      <c r="E187">
        <v>2015</v>
      </c>
      <c r="F187" t="s">
        <v>279</v>
      </c>
      <c r="G187" s="57">
        <v>27</v>
      </c>
      <c r="H187" t="s">
        <v>280</v>
      </c>
      <c r="I187" s="58">
        <v>366695</v>
      </c>
      <c r="J187" s="60">
        <v>-0.28299999999999997</v>
      </c>
      <c r="K187" s="58">
        <v>426103</v>
      </c>
      <c r="L187" s="60">
        <v>-0.251</v>
      </c>
      <c r="M187" s="57">
        <v>77</v>
      </c>
      <c r="N187" s="53" t="str">
        <f>VLOOKUP(G187,Kaynak!$R$5:$S$56,2,0)</f>
        <v>Temmuz</v>
      </c>
      <c r="O187" s="53" t="str">
        <f>VLOOKUP(Rapor!$T$5&amp;Data!G187,Kaynak!$A$5:$L$9578,12,0)</f>
        <v>Temmuz</v>
      </c>
    </row>
    <row r="188" spans="1:15" x14ac:dyDescent="0.25">
      <c r="A188" t="str">
        <f>E188&amp;IF(MAX(Rapor!$B$12:$B$16)&gt;=G188,"Topla","")</f>
        <v>2015Topla</v>
      </c>
      <c r="B188" s="53" t="str">
        <f t="shared" si="4"/>
        <v>2015Temmuz</v>
      </c>
      <c r="D188" t="str">
        <f t="shared" si="5"/>
        <v>201528</v>
      </c>
      <c r="E188">
        <v>2015</v>
      </c>
      <c r="F188" t="s">
        <v>277</v>
      </c>
      <c r="G188" s="54">
        <v>28</v>
      </c>
      <c r="H188" t="s">
        <v>278</v>
      </c>
      <c r="I188" s="55">
        <v>402292</v>
      </c>
      <c r="J188" s="56">
        <v>9.7000000000000003E-2</v>
      </c>
      <c r="K188" s="55">
        <v>447207</v>
      </c>
      <c r="L188" s="56">
        <v>0.05</v>
      </c>
      <c r="M188" s="54">
        <v>86</v>
      </c>
      <c r="N188" s="53" t="str">
        <f>VLOOKUP(G188,Kaynak!$R$5:$S$56,2,0)</f>
        <v>Temmuz</v>
      </c>
      <c r="O188" s="53" t="str">
        <f>VLOOKUP(Rapor!$T$5&amp;Data!G188,Kaynak!$A$5:$L$9578,12,0)</f>
        <v>Temmuz</v>
      </c>
    </row>
    <row r="189" spans="1:15" x14ac:dyDescent="0.25">
      <c r="A189" t="str">
        <f>E189&amp;IF(MAX(Rapor!$B$12:$B$16)&gt;=G189,"Topla","")</f>
        <v>2015Topla</v>
      </c>
      <c r="B189" s="53" t="str">
        <f t="shared" si="4"/>
        <v>2015Temmuz</v>
      </c>
      <c r="D189" t="str">
        <f t="shared" si="5"/>
        <v>201529</v>
      </c>
      <c r="E189">
        <v>2015</v>
      </c>
      <c r="F189" t="s">
        <v>276</v>
      </c>
      <c r="G189" s="57">
        <v>29</v>
      </c>
      <c r="H189" t="s">
        <v>275</v>
      </c>
      <c r="I189" s="58">
        <v>572285</v>
      </c>
      <c r="J189" s="43">
        <v>0.42299999999999999</v>
      </c>
      <c r="K189" s="58">
        <v>647630</v>
      </c>
      <c r="L189" s="43">
        <v>0.44800000000000001</v>
      </c>
      <c r="M189" s="57">
        <v>74</v>
      </c>
      <c r="N189" s="53" t="str">
        <f>VLOOKUP(G189,Kaynak!$R$5:$S$56,2,0)</f>
        <v>Temmuz</v>
      </c>
      <c r="O189" s="53" t="str">
        <f>VLOOKUP(Rapor!$T$5&amp;Data!G189,Kaynak!$A$5:$L$9578,12,0)</f>
        <v>Temmuz</v>
      </c>
    </row>
    <row r="190" spans="1:15" x14ac:dyDescent="0.25">
      <c r="A190" t="str">
        <f>E190&amp;IF(MAX(Rapor!$B$12:$B$16)&gt;=G190,"Topla","")</f>
        <v>2015Topla</v>
      </c>
      <c r="B190" s="53" t="str">
        <f t="shared" si="4"/>
        <v>2015Temmuz</v>
      </c>
      <c r="D190" t="str">
        <f t="shared" si="5"/>
        <v>201530</v>
      </c>
      <c r="E190">
        <v>2015</v>
      </c>
      <c r="F190" t="s">
        <v>274</v>
      </c>
      <c r="G190" s="54">
        <v>30</v>
      </c>
      <c r="H190" t="s">
        <v>275</v>
      </c>
      <c r="I190" s="55">
        <v>393320</v>
      </c>
      <c r="J190" s="61">
        <v>-0.313</v>
      </c>
      <c r="K190" s="55">
        <v>473507</v>
      </c>
      <c r="L190" s="61">
        <v>-0.26900000000000002</v>
      </c>
      <c r="M190" s="54">
        <v>84</v>
      </c>
      <c r="N190" s="53" t="str">
        <f>VLOOKUP(G190,Kaynak!$R$5:$S$56,2,0)</f>
        <v>Temmuz</v>
      </c>
      <c r="O190" s="53" t="str">
        <f>VLOOKUP(Rapor!$T$5&amp;Data!G190,Kaynak!$A$5:$L$9578,12,0)</f>
        <v>Temmuz</v>
      </c>
    </row>
    <row r="191" spans="1:15" x14ac:dyDescent="0.25">
      <c r="A191" t="str">
        <f>E191&amp;IF(MAX(Rapor!$B$12:$B$16)&gt;=G191,"Topla","")</f>
        <v>2015Topla</v>
      </c>
      <c r="B191" s="53" t="str">
        <f t="shared" si="4"/>
        <v>2015Ağustos</v>
      </c>
      <c r="D191" t="str">
        <f t="shared" si="5"/>
        <v>201531</v>
      </c>
      <c r="E191">
        <v>2015</v>
      </c>
      <c r="F191" t="s">
        <v>273</v>
      </c>
      <c r="G191" s="57">
        <v>31</v>
      </c>
      <c r="H191" t="s">
        <v>271</v>
      </c>
      <c r="I191" s="58">
        <v>536261</v>
      </c>
      <c r="J191" s="43">
        <v>0.36299999999999999</v>
      </c>
      <c r="K191" s="58">
        <v>591808</v>
      </c>
      <c r="L191" s="43">
        <v>0.25</v>
      </c>
      <c r="M191" s="57">
        <v>72</v>
      </c>
      <c r="N191" s="53" t="str">
        <f>VLOOKUP(G191,Kaynak!$R$5:$S$56,2,0)</f>
        <v>Ağustos</v>
      </c>
      <c r="O191" s="53" t="str">
        <f>VLOOKUP(Rapor!$T$5&amp;Data!G191,Kaynak!$A$5:$L$9578,12,0)</f>
        <v>Ağustos</v>
      </c>
    </row>
    <row r="192" spans="1:15" x14ac:dyDescent="0.25">
      <c r="A192" t="str">
        <f>E192&amp;IF(MAX(Rapor!$B$12:$B$16)&gt;=G192,"Topla","")</f>
        <v>2015Topla</v>
      </c>
      <c r="B192" s="53" t="str">
        <f t="shared" si="4"/>
        <v>2015Ağustos</v>
      </c>
      <c r="D192" t="str">
        <f t="shared" si="5"/>
        <v>201532</v>
      </c>
      <c r="E192">
        <v>2015</v>
      </c>
      <c r="F192" t="s">
        <v>272</v>
      </c>
      <c r="G192" s="54">
        <v>32</v>
      </c>
      <c r="H192" t="s">
        <v>271</v>
      </c>
      <c r="I192" s="55">
        <v>523321</v>
      </c>
      <c r="J192" s="61">
        <v>-2.4E-2</v>
      </c>
      <c r="K192" s="55">
        <v>592162</v>
      </c>
      <c r="L192" s="6" t="s">
        <v>8</v>
      </c>
      <c r="M192" s="54">
        <v>72</v>
      </c>
      <c r="N192" s="53" t="str">
        <f>VLOOKUP(G192,Kaynak!$R$5:$S$56,2,0)</f>
        <v>Ağustos</v>
      </c>
      <c r="O192" s="53" t="str">
        <f>VLOOKUP(Rapor!$T$5&amp;Data!G192,Kaynak!$A$5:$L$9578,12,0)</f>
        <v>Ağustos</v>
      </c>
    </row>
    <row r="193" spans="1:15" x14ac:dyDescent="0.25">
      <c r="A193" t="str">
        <f>E193&amp;IF(MAX(Rapor!$B$12:$B$16)&gt;=G193,"Topla","")</f>
        <v>2015Topla</v>
      </c>
      <c r="B193" s="53" t="str">
        <f t="shared" si="4"/>
        <v>2015Ağustos</v>
      </c>
      <c r="D193" t="str">
        <f t="shared" si="5"/>
        <v>201533</v>
      </c>
      <c r="E193">
        <v>2015</v>
      </c>
      <c r="F193" t="s">
        <v>270</v>
      </c>
      <c r="G193" s="57">
        <v>33</v>
      </c>
      <c r="H193" t="s">
        <v>271</v>
      </c>
      <c r="I193" s="58">
        <v>448849</v>
      </c>
      <c r="J193" s="60">
        <v>-0.14199999999999999</v>
      </c>
      <c r="K193" s="58">
        <v>544594</v>
      </c>
      <c r="L193" s="60">
        <v>-0.08</v>
      </c>
      <c r="M193" s="57">
        <v>85</v>
      </c>
      <c r="N193" s="53" t="str">
        <f>VLOOKUP(G193,Kaynak!$R$5:$S$56,2,0)</f>
        <v>Ağustos</v>
      </c>
      <c r="O193" s="53" t="str">
        <f>VLOOKUP(Rapor!$T$5&amp;Data!G193,Kaynak!$A$5:$L$9578,12,0)</f>
        <v>Ağustos</v>
      </c>
    </row>
    <row r="194" spans="1:15" x14ac:dyDescent="0.25">
      <c r="A194" t="str">
        <f>E194&amp;IF(MAX(Rapor!$B$12:$B$16)&gt;=G194,"Topla","")</f>
        <v>2015Topla</v>
      </c>
      <c r="B194" s="53" t="str">
        <f t="shared" si="4"/>
        <v>2015Ağustos</v>
      </c>
      <c r="D194" t="str">
        <f t="shared" si="5"/>
        <v>201534</v>
      </c>
      <c r="E194">
        <v>2015</v>
      </c>
      <c r="F194" t="s">
        <v>268</v>
      </c>
      <c r="G194" s="54">
        <v>34</v>
      </c>
      <c r="H194" t="s">
        <v>269</v>
      </c>
      <c r="I194" s="55">
        <v>497012</v>
      </c>
      <c r="J194" s="56">
        <v>0.107</v>
      </c>
      <c r="K194" s="55">
        <v>574962</v>
      </c>
      <c r="L194" s="56">
        <v>5.6000000000000001E-2</v>
      </c>
      <c r="M194" s="54">
        <v>78</v>
      </c>
      <c r="N194" s="53" t="str">
        <f>VLOOKUP(G194,Kaynak!$R$5:$S$56,2,0)</f>
        <v>Ağustos</v>
      </c>
      <c r="O194" s="53" t="str">
        <f>VLOOKUP(Rapor!$T$5&amp;Data!G194,Kaynak!$A$5:$L$9578,12,0)</f>
        <v>Ağustos</v>
      </c>
    </row>
    <row r="195" spans="1:15" x14ac:dyDescent="0.25">
      <c r="A195" t="str">
        <f>E195&amp;IF(MAX(Rapor!$B$12:$B$16)&gt;=G195,"Topla","")</f>
        <v>2015Topla</v>
      </c>
      <c r="B195" s="53" t="str">
        <f t="shared" si="4"/>
        <v>2015Eylül</v>
      </c>
      <c r="D195" t="str">
        <f t="shared" si="5"/>
        <v>201535</v>
      </c>
      <c r="E195">
        <v>2015</v>
      </c>
      <c r="F195" t="s">
        <v>266</v>
      </c>
      <c r="G195" s="57">
        <v>35</v>
      </c>
      <c r="H195" t="s">
        <v>267</v>
      </c>
      <c r="I195" s="58">
        <v>399844</v>
      </c>
      <c r="J195" s="60">
        <v>-0.19600000000000001</v>
      </c>
      <c r="K195" s="58">
        <v>477480</v>
      </c>
      <c r="L195" s="60">
        <v>-0.17</v>
      </c>
      <c r="M195" s="57">
        <v>73</v>
      </c>
      <c r="N195" s="53" t="str">
        <f>VLOOKUP(G195,Kaynak!$R$5:$S$56,2,0)</f>
        <v>Eylül</v>
      </c>
      <c r="O195" s="53" t="str">
        <f>VLOOKUP(Rapor!$T$5&amp;Data!G195,Kaynak!$A$5:$L$9578,12,0)</f>
        <v>Eylül</v>
      </c>
    </row>
    <row r="196" spans="1:15" x14ac:dyDescent="0.25">
      <c r="A196" t="str">
        <f>E196&amp;IF(MAX(Rapor!$B$12:$B$16)&gt;=G196,"Topla","")</f>
        <v>2015Topla</v>
      </c>
      <c r="B196" s="53" t="str">
        <f t="shared" ref="B196:B259" si="6">E196&amp;O196</f>
        <v>2015Eylül</v>
      </c>
      <c r="D196" t="str">
        <f t="shared" si="5"/>
        <v>201536</v>
      </c>
      <c r="E196">
        <v>2015</v>
      </c>
      <c r="F196" t="s">
        <v>265</v>
      </c>
      <c r="G196" s="54">
        <v>36</v>
      </c>
      <c r="H196" t="s">
        <v>264</v>
      </c>
      <c r="I196" s="55">
        <v>662487</v>
      </c>
      <c r="J196" s="56">
        <v>0.65700000000000003</v>
      </c>
      <c r="K196" s="55">
        <v>742348</v>
      </c>
      <c r="L196" s="56">
        <v>0.55500000000000005</v>
      </c>
      <c r="M196" s="54">
        <v>68</v>
      </c>
      <c r="N196" s="53" t="str">
        <f>VLOOKUP(G196,Kaynak!$R$5:$S$56,2,0)</f>
        <v>Eylül</v>
      </c>
      <c r="O196" s="53" t="str">
        <f>VLOOKUP(Rapor!$T$5&amp;Data!G196,Kaynak!$A$5:$L$9578,12,0)</f>
        <v>Eylül</v>
      </c>
    </row>
    <row r="197" spans="1:15" x14ac:dyDescent="0.25">
      <c r="A197" t="str">
        <f>E197&amp;IF(MAX(Rapor!$B$12:$B$16)&gt;=G197,"Topla","")</f>
        <v>2015Topla</v>
      </c>
      <c r="B197" s="53" t="str">
        <f t="shared" si="6"/>
        <v>2015Eylül</v>
      </c>
      <c r="D197" t="str">
        <f t="shared" ref="D197:D260" si="7">+E197&amp;G197</f>
        <v>201537</v>
      </c>
      <c r="E197">
        <v>2015</v>
      </c>
      <c r="F197" t="s">
        <v>263</v>
      </c>
      <c r="G197" s="57">
        <v>37</v>
      </c>
      <c r="H197" t="s">
        <v>264</v>
      </c>
      <c r="I197" s="58">
        <v>650090</v>
      </c>
      <c r="J197" s="60">
        <v>-1.9E-2</v>
      </c>
      <c r="K197" s="58">
        <v>748572</v>
      </c>
      <c r="L197" s="59" t="s">
        <v>8</v>
      </c>
      <c r="M197" s="57">
        <v>61</v>
      </c>
      <c r="N197" s="53" t="str">
        <f>VLOOKUP(G197,Kaynak!$R$5:$S$56,2,0)</f>
        <v>Eylül</v>
      </c>
      <c r="O197" s="53" t="str">
        <f>VLOOKUP(Rapor!$T$5&amp;Data!G197,Kaynak!$A$5:$L$9578,12,0)</f>
        <v>Eylül</v>
      </c>
    </row>
    <row r="198" spans="1:15" x14ac:dyDescent="0.25">
      <c r="A198" t="str">
        <f>E198&amp;IF(MAX(Rapor!$B$12:$B$16)&gt;=G198,"Topla","")</f>
        <v>2015Topla</v>
      </c>
      <c r="B198" s="53" t="str">
        <f t="shared" si="6"/>
        <v>2015Eylül</v>
      </c>
      <c r="D198" t="str">
        <f t="shared" si="7"/>
        <v>201538</v>
      </c>
      <c r="E198">
        <v>2015</v>
      </c>
      <c r="F198" t="s">
        <v>261</v>
      </c>
      <c r="G198" s="54">
        <v>38</v>
      </c>
      <c r="H198" t="s">
        <v>262</v>
      </c>
      <c r="I198" s="55">
        <v>1002748</v>
      </c>
      <c r="J198" s="56">
        <v>0.54200000000000004</v>
      </c>
      <c r="K198" s="55">
        <v>1067869</v>
      </c>
      <c r="L198" s="56">
        <v>0.42699999999999999</v>
      </c>
      <c r="M198" s="54">
        <v>62</v>
      </c>
      <c r="N198" s="53" t="str">
        <f>VLOOKUP(G198,Kaynak!$R$5:$S$56,2,0)</f>
        <v>Eylül</v>
      </c>
      <c r="O198" s="53" t="str">
        <f>VLOOKUP(Rapor!$T$5&amp;Data!G198,Kaynak!$A$5:$L$9578,12,0)</f>
        <v>Eylül</v>
      </c>
    </row>
    <row r="199" spans="1:15" x14ac:dyDescent="0.25">
      <c r="A199" t="str">
        <f>E199&amp;IF(MAX(Rapor!$B$12:$B$16)&gt;=G199,"Topla","")</f>
        <v>2015Topla</v>
      </c>
      <c r="B199" s="53" t="str">
        <f t="shared" si="6"/>
        <v>2015Eylül</v>
      </c>
      <c r="D199" t="str">
        <f t="shared" si="7"/>
        <v>201539</v>
      </c>
      <c r="E199">
        <v>2015</v>
      </c>
      <c r="F199" t="s">
        <v>259</v>
      </c>
      <c r="G199" s="57">
        <v>39</v>
      </c>
      <c r="H199" t="s">
        <v>260</v>
      </c>
      <c r="I199" s="58">
        <v>1018693</v>
      </c>
      <c r="J199" s="43">
        <v>1.6E-2</v>
      </c>
      <c r="K199" s="58">
        <v>1080904</v>
      </c>
      <c r="L199" s="43">
        <v>1.2E-2</v>
      </c>
      <c r="M199" s="57">
        <v>53</v>
      </c>
      <c r="N199" s="53" t="str">
        <f>VLOOKUP(G199,Kaynak!$R$5:$S$56,2,0)</f>
        <v>Eylül</v>
      </c>
      <c r="O199" s="53" t="str">
        <f>VLOOKUP(Rapor!$T$5&amp;Data!G199,Kaynak!$A$5:$L$9578,12,0)</f>
        <v>Eylül</v>
      </c>
    </row>
    <row r="200" spans="1:15" x14ac:dyDescent="0.25">
      <c r="A200" t="str">
        <f>E200&amp;IF(MAX(Rapor!$B$12:$B$16)&gt;=G200,"Topla","")</f>
        <v>2015Topla</v>
      </c>
      <c r="B200" s="53" t="str">
        <f t="shared" si="6"/>
        <v>2015Ekim</v>
      </c>
      <c r="D200" t="str">
        <f t="shared" si="7"/>
        <v>201540</v>
      </c>
      <c r="E200">
        <v>2015</v>
      </c>
      <c r="F200" t="s">
        <v>257</v>
      </c>
      <c r="G200" s="54">
        <v>40</v>
      </c>
      <c r="H200" t="s">
        <v>258</v>
      </c>
      <c r="I200" s="55">
        <v>865727</v>
      </c>
      <c r="J200" s="61">
        <v>-0.15</v>
      </c>
      <c r="K200" s="55">
        <v>968314</v>
      </c>
      <c r="L200" s="61">
        <v>-0.104</v>
      </c>
      <c r="M200" s="54">
        <v>51</v>
      </c>
      <c r="N200" s="53" t="str">
        <f>VLOOKUP(G200,Kaynak!$R$5:$S$56,2,0)</f>
        <v>Ekim</v>
      </c>
      <c r="O200" s="53" t="str">
        <f>VLOOKUP(Rapor!$T$5&amp;Data!G200,Kaynak!$A$5:$L$9578,12,0)</f>
        <v>Ekim</v>
      </c>
    </row>
    <row r="201" spans="1:15" x14ac:dyDescent="0.25">
      <c r="A201" t="str">
        <f>E201&amp;IF(MAX(Rapor!$B$12:$B$16)&gt;=G201,"Topla","")</f>
        <v>2015Topla</v>
      </c>
      <c r="B201" s="53" t="str">
        <f t="shared" si="6"/>
        <v>2015Ekim</v>
      </c>
      <c r="D201" t="str">
        <f t="shared" si="7"/>
        <v>201541</v>
      </c>
      <c r="E201">
        <v>2015</v>
      </c>
      <c r="F201" t="s">
        <v>256</v>
      </c>
      <c r="G201" s="57">
        <v>41</v>
      </c>
      <c r="H201" t="s">
        <v>255</v>
      </c>
      <c r="I201" s="58">
        <v>794281</v>
      </c>
      <c r="J201" s="60">
        <v>-8.3000000000000004E-2</v>
      </c>
      <c r="K201" s="58">
        <v>914872</v>
      </c>
      <c r="L201" s="60">
        <v>-5.5E-2</v>
      </c>
      <c r="M201" s="57">
        <v>47</v>
      </c>
      <c r="N201" s="53" t="str">
        <f>VLOOKUP(G201,Kaynak!$R$5:$S$56,2,0)</f>
        <v>Ekim</v>
      </c>
      <c r="O201" s="53" t="str">
        <f>VLOOKUP(Rapor!$T$5&amp;Data!G201,Kaynak!$A$5:$L$9578,12,0)</f>
        <v>Ekim</v>
      </c>
    </row>
    <row r="202" spans="1:15" x14ac:dyDescent="0.25">
      <c r="A202" t="str">
        <f>E202&amp;IF(MAX(Rapor!$B$12:$B$16)&gt;=G202,"Topla","")</f>
        <v>2015Topla</v>
      </c>
      <c r="B202" s="53" t="str">
        <f t="shared" si="6"/>
        <v>2015Ekim</v>
      </c>
      <c r="D202" t="str">
        <f t="shared" si="7"/>
        <v>201542</v>
      </c>
      <c r="E202">
        <v>2015</v>
      </c>
      <c r="F202" t="s">
        <v>254</v>
      </c>
      <c r="G202" s="54">
        <v>42</v>
      </c>
      <c r="H202" t="s">
        <v>255</v>
      </c>
      <c r="I202" s="55">
        <v>626121</v>
      </c>
      <c r="J202" s="61">
        <v>-0.21199999999999999</v>
      </c>
      <c r="K202" s="55">
        <v>782658</v>
      </c>
      <c r="L202" s="61">
        <v>-0.14499999999999999</v>
      </c>
      <c r="M202" s="54">
        <v>53</v>
      </c>
      <c r="N202" s="53" t="str">
        <f>VLOOKUP(G202,Kaynak!$R$5:$S$56,2,0)</f>
        <v>Ekim</v>
      </c>
      <c r="O202" s="53" t="str">
        <f>VLOOKUP(Rapor!$T$5&amp;Data!G202,Kaynak!$A$5:$L$9578,12,0)</f>
        <v>Ekim</v>
      </c>
    </row>
    <row r="203" spans="1:15" x14ac:dyDescent="0.25">
      <c r="A203" t="str">
        <f>E203&amp;IF(MAX(Rapor!$B$12:$B$16)&gt;=G203,"Topla","")</f>
        <v>2015Topla</v>
      </c>
      <c r="B203" s="53" t="str">
        <f t="shared" si="6"/>
        <v>2015Ekim</v>
      </c>
      <c r="D203" t="str">
        <f t="shared" si="7"/>
        <v>201543</v>
      </c>
      <c r="E203">
        <v>2015</v>
      </c>
      <c r="F203" t="s">
        <v>252</v>
      </c>
      <c r="G203" s="57">
        <v>43</v>
      </c>
      <c r="H203" t="s">
        <v>253</v>
      </c>
      <c r="I203" s="58">
        <v>876810</v>
      </c>
      <c r="J203" s="43">
        <v>0.4</v>
      </c>
      <c r="K203" s="58">
        <v>1056844</v>
      </c>
      <c r="L203" s="43">
        <v>0.35</v>
      </c>
      <c r="M203" s="57">
        <v>58</v>
      </c>
      <c r="N203" s="53" t="str">
        <f>VLOOKUP(G203,Kaynak!$R$5:$S$56,2,0)</f>
        <v>Ekim</v>
      </c>
      <c r="O203" s="53" t="str">
        <f>VLOOKUP(Rapor!$T$5&amp;Data!G203,Kaynak!$A$5:$L$9578,12,0)</f>
        <v>Ekim</v>
      </c>
    </row>
    <row r="204" spans="1:15" x14ac:dyDescent="0.25">
      <c r="A204" t="str">
        <f>E204&amp;IF(MAX(Rapor!$B$12:$B$16)&gt;=G204,"Topla","")</f>
        <v>2015Topla</v>
      </c>
      <c r="B204" s="53" t="str">
        <f t="shared" si="6"/>
        <v>2015Kasım</v>
      </c>
      <c r="D204" t="str">
        <f t="shared" si="7"/>
        <v>201544</v>
      </c>
      <c r="E204">
        <v>2015</v>
      </c>
      <c r="F204" t="s">
        <v>250</v>
      </c>
      <c r="G204" s="54">
        <v>44</v>
      </c>
      <c r="H204" t="s">
        <v>251</v>
      </c>
      <c r="I204" s="55">
        <v>635596</v>
      </c>
      <c r="J204" s="61">
        <v>-0.27500000000000002</v>
      </c>
      <c r="K204" s="55">
        <v>779072</v>
      </c>
      <c r="L204" s="61">
        <v>-0.26300000000000001</v>
      </c>
      <c r="M204" s="54">
        <v>63</v>
      </c>
      <c r="N204" s="53" t="str">
        <f>VLOOKUP(G204,Kaynak!$R$5:$S$56,2,0)</f>
        <v>Kasım</v>
      </c>
      <c r="O204" s="53" t="str">
        <f>VLOOKUP(Rapor!$T$5&amp;Data!G204,Kaynak!$A$5:$L$9578,12,0)</f>
        <v>Kasım</v>
      </c>
    </row>
    <row r="205" spans="1:15" x14ac:dyDescent="0.25">
      <c r="A205" t="str">
        <f>E205&amp;IF(MAX(Rapor!$B$12:$B$16)&gt;=G205,"Topla","")</f>
        <v>2015Topla</v>
      </c>
      <c r="B205" s="53" t="str">
        <f t="shared" si="6"/>
        <v>2015Kasım</v>
      </c>
      <c r="D205" t="str">
        <f t="shared" si="7"/>
        <v>201545</v>
      </c>
      <c r="E205">
        <v>2015</v>
      </c>
      <c r="F205" t="s">
        <v>248</v>
      </c>
      <c r="G205" s="57">
        <v>45</v>
      </c>
      <c r="H205" t="s">
        <v>249</v>
      </c>
      <c r="I205" s="58">
        <v>664407</v>
      </c>
      <c r="J205" s="43">
        <v>4.4999999999999998E-2</v>
      </c>
      <c r="K205" s="58">
        <v>778629</v>
      </c>
      <c r="L205" s="59" t="s">
        <v>8</v>
      </c>
      <c r="M205" s="57">
        <v>69</v>
      </c>
      <c r="N205" s="53" t="str">
        <f>VLOOKUP(G205,Kaynak!$R$5:$S$56,2,0)</f>
        <v>Kasım</v>
      </c>
      <c r="O205" s="53" t="str">
        <f>VLOOKUP(Rapor!$T$5&amp;Data!G205,Kaynak!$A$5:$L$9578,12,0)</f>
        <v>Kasım</v>
      </c>
    </row>
    <row r="206" spans="1:15" x14ac:dyDescent="0.25">
      <c r="A206" t="str">
        <f>E206&amp;IF(MAX(Rapor!$B$12:$B$16)&gt;=G206,"Topla","")</f>
        <v>2015Topla</v>
      </c>
      <c r="B206" s="53" t="str">
        <f t="shared" si="6"/>
        <v>2015Kasım</v>
      </c>
      <c r="D206" t="str">
        <f t="shared" si="7"/>
        <v>201546</v>
      </c>
      <c r="E206">
        <v>2015</v>
      </c>
      <c r="F206" t="s">
        <v>247</v>
      </c>
      <c r="G206" s="54">
        <v>46</v>
      </c>
      <c r="H206" t="s">
        <v>245</v>
      </c>
      <c r="I206" s="55">
        <v>1192834</v>
      </c>
      <c r="J206" s="56">
        <v>0.79500000000000004</v>
      </c>
      <c r="K206" s="55">
        <v>1245529</v>
      </c>
      <c r="L206" s="56">
        <v>0.6</v>
      </c>
      <c r="M206" s="54">
        <v>57</v>
      </c>
      <c r="N206" s="53" t="str">
        <f>VLOOKUP(G206,Kaynak!$R$5:$S$56,2,0)</f>
        <v>Kasım</v>
      </c>
      <c r="O206" s="53" t="str">
        <f>VLOOKUP(Rapor!$T$5&amp;Data!G206,Kaynak!$A$5:$L$9578,12,0)</f>
        <v>Kasım</v>
      </c>
    </row>
    <row r="207" spans="1:15" x14ac:dyDescent="0.25">
      <c r="A207" t="str">
        <f>E207&amp;IF(MAX(Rapor!$B$12:$B$16)&gt;=G207,"Topla","")</f>
        <v>2015Topla</v>
      </c>
      <c r="B207" s="53" t="str">
        <f t="shared" si="6"/>
        <v>2015Kasım</v>
      </c>
      <c r="D207" t="str">
        <f t="shared" si="7"/>
        <v>201547</v>
      </c>
      <c r="E207">
        <v>2015</v>
      </c>
      <c r="F207" t="s">
        <v>246</v>
      </c>
      <c r="G207" s="57">
        <v>47</v>
      </c>
      <c r="H207" t="s">
        <v>245</v>
      </c>
      <c r="I207" s="58">
        <v>1167491</v>
      </c>
      <c r="J207" s="60">
        <v>-2.1000000000000001E-2</v>
      </c>
      <c r="K207" s="58">
        <v>1212433</v>
      </c>
      <c r="L207" s="60">
        <v>-2.7E-2</v>
      </c>
      <c r="M207" s="57">
        <v>60</v>
      </c>
      <c r="N207" s="53" t="str">
        <f>VLOOKUP(G207,Kaynak!$R$5:$S$56,2,0)</f>
        <v>Kasım</v>
      </c>
      <c r="O207" s="53" t="str">
        <f>VLOOKUP(Rapor!$T$5&amp;Data!G207,Kaynak!$A$5:$L$9578,12,0)</f>
        <v>Kasım</v>
      </c>
    </row>
    <row r="208" spans="1:15" x14ac:dyDescent="0.25">
      <c r="A208" t="str">
        <f>E208&amp;IF(MAX(Rapor!$B$12:$B$16)&gt;=G208,"Topla","")</f>
        <v>2015</v>
      </c>
      <c r="B208" s="53" t="str">
        <f t="shared" si="6"/>
        <v>2015Aralık</v>
      </c>
      <c r="D208" t="str">
        <f t="shared" si="7"/>
        <v>201548</v>
      </c>
      <c r="E208">
        <v>2015</v>
      </c>
      <c r="F208" t="s">
        <v>244</v>
      </c>
      <c r="G208" s="54">
        <v>48</v>
      </c>
      <c r="H208" t="s">
        <v>245</v>
      </c>
      <c r="I208" s="55">
        <v>862540</v>
      </c>
      <c r="J208" s="61">
        <v>-0.26100000000000001</v>
      </c>
      <c r="K208" s="55">
        <v>933501</v>
      </c>
      <c r="L208" s="61">
        <v>-0.23</v>
      </c>
      <c r="M208" s="54">
        <v>58</v>
      </c>
      <c r="N208" s="53" t="str">
        <f>VLOOKUP(G208,Kaynak!$R$5:$S$56,2,0)</f>
        <v>Aralık</v>
      </c>
      <c r="O208" s="53" t="str">
        <f>VLOOKUP(Rapor!$T$5&amp;Data!G208,Kaynak!$A$5:$L$9578,12,0)</f>
        <v>Aralık</v>
      </c>
    </row>
    <row r="209" spans="1:15" x14ac:dyDescent="0.25">
      <c r="A209" t="str">
        <f>E209&amp;IF(MAX(Rapor!$B$12:$B$16)&gt;=G209,"Topla","")</f>
        <v>2015</v>
      </c>
      <c r="B209" s="53" t="str">
        <f t="shared" si="6"/>
        <v>2015Aralık</v>
      </c>
      <c r="D209" t="str">
        <f t="shared" si="7"/>
        <v>201549</v>
      </c>
      <c r="E209">
        <v>2015</v>
      </c>
      <c r="F209" t="s">
        <v>243</v>
      </c>
      <c r="G209" s="57">
        <v>49</v>
      </c>
      <c r="H209" t="s">
        <v>240</v>
      </c>
      <c r="I209" s="58">
        <v>2594529</v>
      </c>
      <c r="J209" s="43">
        <v>2.008</v>
      </c>
      <c r="K209" s="58">
        <v>2632820</v>
      </c>
      <c r="L209" s="43">
        <v>1.82</v>
      </c>
      <c r="M209" s="57">
        <v>59</v>
      </c>
      <c r="N209" s="53" t="str">
        <f>VLOOKUP(G209,Kaynak!$R$5:$S$56,2,0)</f>
        <v>Aralık</v>
      </c>
      <c r="O209" s="53" t="str">
        <f>VLOOKUP(Rapor!$T$5&amp;Data!G209,Kaynak!$A$5:$L$9578,12,0)</f>
        <v>Aralık</v>
      </c>
    </row>
    <row r="210" spans="1:15" x14ac:dyDescent="0.25">
      <c r="A210" t="str">
        <f>E210&amp;IF(MAX(Rapor!$B$12:$B$16)&gt;=G210,"Topla","")</f>
        <v>2015</v>
      </c>
      <c r="B210" s="53" t="str">
        <f t="shared" si="6"/>
        <v>2015Aralık</v>
      </c>
      <c r="D210" t="str">
        <f t="shared" si="7"/>
        <v>201550</v>
      </c>
      <c r="E210">
        <v>2015</v>
      </c>
      <c r="F210" t="s">
        <v>242</v>
      </c>
      <c r="G210" s="54">
        <v>50</v>
      </c>
      <c r="H210" t="s">
        <v>240</v>
      </c>
      <c r="I210" s="55">
        <v>1981167</v>
      </c>
      <c r="J210" s="61">
        <v>-0.23599999999999999</v>
      </c>
      <c r="K210" s="55">
        <v>2057592</v>
      </c>
      <c r="L210" s="61">
        <v>-0.218</v>
      </c>
      <c r="M210" s="54">
        <v>61</v>
      </c>
      <c r="N210" s="53" t="str">
        <f>VLOOKUP(G210,Kaynak!$R$5:$S$56,2,0)</f>
        <v>Aralık</v>
      </c>
      <c r="O210" s="53" t="str">
        <f>VLOOKUP(Rapor!$T$5&amp;Data!G210,Kaynak!$A$5:$L$9578,12,0)</f>
        <v>Aralık</v>
      </c>
    </row>
    <row r="211" spans="1:15" x14ac:dyDescent="0.25">
      <c r="A211" t="str">
        <f>E211&amp;IF(MAX(Rapor!$B$12:$B$16)&gt;=G211,"Topla","")</f>
        <v>2015</v>
      </c>
      <c r="B211" s="53" t="str">
        <f t="shared" si="6"/>
        <v>2015Aralık</v>
      </c>
      <c r="D211" t="str">
        <f t="shared" si="7"/>
        <v>201551</v>
      </c>
      <c r="E211">
        <v>2015</v>
      </c>
      <c r="F211" t="s">
        <v>241</v>
      </c>
      <c r="G211" s="57">
        <v>51</v>
      </c>
      <c r="H211" t="s">
        <v>240</v>
      </c>
      <c r="I211" s="58">
        <v>1798160</v>
      </c>
      <c r="J211" s="60">
        <v>-9.1999999999999998E-2</v>
      </c>
      <c r="K211" s="58">
        <v>1862717</v>
      </c>
      <c r="L211" s="60">
        <v>-9.5000000000000001E-2</v>
      </c>
      <c r="M211" s="57">
        <v>60</v>
      </c>
      <c r="N211" s="53" t="str">
        <f>VLOOKUP(G211,Kaynak!$R$5:$S$56,2,0)</f>
        <v>Aralık</v>
      </c>
      <c r="O211" s="53" t="str">
        <f>VLOOKUP(Rapor!$T$5&amp;Data!G211,Kaynak!$A$5:$L$9578,12,0)</f>
        <v>Aralık</v>
      </c>
    </row>
    <row r="212" spans="1:15" x14ac:dyDescent="0.25">
      <c r="A212" t="str">
        <f>E212&amp;IF(MAX(Rapor!$B$12:$B$16)&gt;=G212,"Topla","")</f>
        <v>2015</v>
      </c>
      <c r="B212" s="53" t="str">
        <f t="shared" si="6"/>
        <v>2015Aralık</v>
      </c>
      <c r="D212" t="str">
        <f t="shared" si="7"/>
        <v>201552</v>
      </c>
      <c r="E212">
        <v>2015</v>
      </c>
      <c r="F212" t="s">
        <v>239</v>
      </c>
      <c r="G212" s="54">
        <v>52</v>
      </c>
      <c r="H212" t="s">
        <v>240</v>
      </c>
      <c r="I212" s="55">
        <v>1693054</v>
      </c>
      <c r="J212" s="61">
        <v>-5.8000000000000003E-2</v>
      </c>
      <c r="K212" s="55">
        <v>1734261</v>
      </c>
      <c r="L212" s="61">
        <v>-6.9000000000000006E-2</v>
      </c>
      <c r="M212" s="54">
        <v>69</v>
      </c>
      <c r="N212" s="53" t="str">
        <f>VLOOKUP(G212,Kaynak!$R$5:$S$56,2,0)</f>
        <v>Aralık</v>
      </c>
      <c r="O212" s="53" t="str">
        <f>VLOOKUP(Rapor!$T$5&amp;Data!G212,Kaynak!$A$5:$L$9578,12,0)</f>
        <v>Aralık</v>
      </c>
    </row>
    <row r="213" spans="1:15" x14ac:dyDescent="0.25">
      <c r="A213" t="str">
        <f>E213&amp;IF(MAX(Rapor!$B$12:$B$16)&gt;=G213,"Topla","")</f>
        <v>2016Topla</v>
      </c>
      <c r="B213" s="53" t="str">
        <f t="shared" si="6"/>
        <v>2016Ocak</v>
      </c>
      <c r="D213" t="str">
        <f t="shared" si="7"/>
        <v>20161</v>
      </c>
      <c r="E213">
        <v>2016</v>
      </c>
      <c r="F213" t="s">
        <v>398</v>
      </c>
      <c r="G213" s="57">
        <v>1</v>
      </c>
      <c r="H213" t="s">
        <v>397</v>
      </c>
      <c r="I213" s="58">
        <v>1893569</v>
      </c>
      <c r="J213" s="43">
        <v>0.11799999999999999</v>
      </c>
      <c r="K213" s="58">
        <v>1927549</v>
      </c>
      <c r="L213" s="43">
        <v>0.111</v>
      </c>
      <c r="M213" s="57">
        <v>50</v>
      </c>
      <c r="N213" s="53" t="str">
        <f>VLOOKUP(G213,Kaynak!$R$5:$S$56,2,0)</f>
        <v>Ocak</v>
      </c>
      <c r="O213" s="53" t="str">
        <f>VLOOKUP(Rapor!$T$5&amp;Data!G213,Kaynak!$A$5:$L$9578,12,0)</f>
        <v>Ocak</v>
      </c>
    </row>
    <row r="214" spans="1:15" x14ac:dyDescent="0.25">
      <c r="A214" t="str">
        <f>E214&amp;IF(MAX(Rapor!$B$12:$B$16)&gt;=G214,"Topla","")</f>
        <v>2016Topla</v>
      </c>
      <c r="B214" s="53" t="str">
        <f t="shared" si="6"/>
        <v>2016Ocak</v>
      </c>
      <c r="D214" t="str">
        <f t="shared" si="7"/>
        <v>20162</v>
      </c>
      <c r="E214">
        <v>2016</v>
      </c>
      <c r="F214" t="s">
        <v>396</v>
      </c>
      <c r="G214" s="54">
        <v>2</v>
      </c>
      <c r="H214" t="s">
        <v>397</v>
      </c>
      <c r="I214" s="55">
        <v>1312171</v>
      </c>
      <c r="J214" s="61">
        <v>-0.307</v>
      </c>
      <c r="K214" s="55">
        <v>1398134</v>
      </c>
      <c r="L214" s="61">
        <v>-0.27500000000000002</v>
      </c>
      <c r="M214" s="54">
        <v>56</v>
      </c>
      <c r="N214" s="53" t="str">
        <f>VLOOKUP(G214,Kaynak!$R$5:$S$56,2,0)</f>
        <v>Ocak</v>
      </c>
      <c r="O214" s="53" t="str">
        <f>VLOOKUP(Rapor!$T$5&amp;Data!G214,Kaynak!$A$5:$L$9578,12,0)</f>
        <v>Ocak</v>
      </c>
    </row>
    <row r="215" spans="1:15" x14ac:dyDescent="0.25">
      <c r="A215" t="str">
        <f>E215&amp;IF(MAX(Rapor!$B$12:$B$16)&gt;=G215,"Topla","")</f>
        <v>2016Topla</v>
      </c>
      <c r="B215" s="53" t="str">
        <f t="shared" si="6"/>
        <v>2016Ocak</v>
      </c>
      <c r="D215" t="str">
        <f t="shared" si="7"/>
        <v>20163</v>
      </c>
      <c r="E215">
        <v>2016</v>
      </c>
      <c r="F215" t="s">
        <v>394</v>
      </c>
      <c r="G215" s="57">
        <v>3</v>
      </c>
      <c r="H215" t="s">
        <v>395</v>
      </c>
      <c r="I215" s="58">
        <v>1846647</v>
      </c>
      <c r="J215" s="43">
        <v>0.40699999999999997</v>
      </c>
      <c r="K215" s="58">
        <v>1955586</v>
      </c>
      <c r="L215" s="43">
        <v>0.39900000000000002</v>
      </c>
      <c r="M215" s="57">
        <v>64</v>
      </c>
      <c r="N215" s="53" t="str">
        <f>VLOOKUP(G215,Kaynak!$R$5:$S$56,2,0)</f>
        <v>Ocak</v>
      </c>
      <c r="O215" s="53" t="str">
        <f>VLOOKUP(Rapor!$T$5&amp;Data!G215,Kaynak!$A$5:$L$9578,12,0)</f>
        <v>Ocak</v>
      </c>
    </row>
    <row r="216" spans="1:15" x14ac:dyDescent="0.25">
      <c r="A216" t="str">
        <f>E216&amp;IF(MAX(Rapor!$B$12:$B$16)&gt;=G216,"Topla","")</f>
        <v>2016Topla</v>
      </c>
      <c r="B216" s="53" t="str">
        <f t="shared" si="6"/>
        <v>2016Ocak</v>
      </c>
      <c r="D216" t="str">
        <f t="shared" si="7"/>
        <v>20164</v>
      </c>
      <c r="E216">
        <v>2016</v>
      </c>
      <c r="F216" t="s">
        <v>393</v>
      </c>
      <c r="G216" s="54">
        <v>4</v>
      </c>
      <c r="H216" t="s">
        <v>391</v>
      </c>
      <c r="I216" s="55">
        <v>2351845</v>
      </c>
      <c r="J216" s="56">
        <v>0.27400000000000002</v>
      </c>
      <c r="K216" s="55">
        <v>2516588</v>
      </c>
      <c r="L216" s="56">
        <v>0.28699999999999998</v>
      </c>
      <c r="M216" s="54">
        <v>51</v>
      </c>
      <c r="N216" s="53" t="str">
        <f>VLOOKUP(G216,Kaynak!$R$5:$S$56,2,0)</f>
        <v>Ocak</v>
      </c>
      <c r="O216" s="53" t="str">
        <f>VLOOKUP(Rapor!$T$5&amp;Data!G216,Kaynak!$A$5:$L$9578,12,0)</f>
        <v>Ocak</v>
      </c>
    </row>
    <row r="217" spans="1:15" x14ac:dyDescent="0.25">
      <c r="A217" t="str">
        <f>E217&amp;IF(MAX(Rapor!$B$12:$B$16)&gt;=G217,"Topla","")</f>
        <v>2016Topla</v>
      </c>
      <c r="B217" s="53" t="str">
        <f t="shared" si="6"/>
        <v>2016Şubat</v>
      </c>
      <c r="D217" t="str">
        <f t="shared" si="7"/>
        <v>20165</v>
      </c>
      <c r="E217">
        <v>2016</v>
      </c>
      <c r="F217" t="s">
        <v>392</v>
      </c>
      <c r="G217" s="57">
        <v>5</v>
      </c>
      <c r="H217" t="s">
        <v>391</v>
      </c>
      <c r="I217" s="58">
        <v>2253630</v>
      </c>
      <c r="J217" s="60">
        <v>-4.2000000000000003E-2</v>
      </c>
      <c r="K217" s="58">
        <v>2484265</v>
      </c>
      <c r="L217" s="60">
        <v>-1.2999999999999999E-2</v>
      </c>
      <c r="M217" s="57">
        <v>58</v>
      </c>
      <c r="N217" s="53" t="str">
        <f>VLOOKUP(G217,Kaynak!$R$5:$S$56,2,0)</f>
        <v>Şubat</v>
      </c>
      <c r="O217" s="53" t="str">
        <f>VLOOKUP(Rapor!$T$5&amp;Data!G217,Kaynak!$A$5:$L$9578,12,0)</f>
        <v>Şubat</v>
      </c>
    </row>
    <row r="218" spans="1:15" x14ac:dyDescent="0.25">
      <c r="A218" t="str">
        <f>E218&amp;IF(MAX(Rapor!$B$12:$B$16)&gt;=G218,"Topla","")</f>
        <v>2016Topla</v>
      </c>
      <c r="B218" s="53" t="str">
        <f t="shared" si="6"/>
        <v>2016Şubat</v>
      </c>
      <c r="D218" t="str">
        <f t="shared" si="7"/>
        <v>20166</v>
      </c>
      <c r="E218">
        <v>2016</v>
      </c>
      <c r="F218" t="s">
        <v>390</v>
      </c>
      <c r="G218" s="54">
        <v>6</v>
      </c>
      <c r="H218" t="s">
        <v>391</v>
      </c>
      <c r="I218" s="55">
        <v>1606562</v>
      </c>
      <c r="J218" s="61">
        <v>-0.28699999999999998</v>
      </c>
      <c r="K218" s="55">
        <v>1787188</v>
      </c>
      <c r="L218" s="61">
        <v>-0.28100000000000003</v>
      </c>
      <c r="M218" s="54">
        <v>62</v>
      </c>
      <c r="N218" s="53" t="str">
        <f>VLOOKUP(G218,Kaynak!$R$5:$S$56,2,0)</f>
        <v>Şubat</v>
      </c>
      <c r="O218" s="53" t="str">
        <f>VLOOKUP(Rapor!$T$5&amp;Data!G218,Kaynak!$A$5:$L$9578,12,0)</f>
        <v>Şubat</v>
      </c>
    </row>
    <row r="219" spans="1:15" x14ac:dyDescent="0.25">
      <c r="A219" t="str">
        <f>E219&amp;IF(MAX(Rapor!$B$12:$B$16)&gt;=G219,"Topla","")</f>
        <v>2016Topla</v>
      </c>
      <c r="B219" s="53" t="str">
        <f t="shared" si="6"/>
        <v>2016Şubat</v>
      </c>
      <c r="D219" t="str">
        <f t="shared" si="7"/>
        <v>20167</v>
      </c>
      <c r="E219">
        <v>2016</v>
      </c>
      <c r="F219" t="s">
        <v>388</v>
      </c>
      <c r="G219" s="57">
        <v>7</v>
      </c>
      <c r="H219" t="s">
        <v>389</v>
      </c>
      <c r="I219" s="58">
        <v>1557019</v>
      </c>
      <c r="J219" s="60">
        <v>-3.1E-2</v>
      </c>
      <c r="K219" s="58">
        <v>1701690</v>
      </c>
      <c r="L219" s="60">
        <v>-4.8000000000000001E-2</v>
      </c>
      <c r="M219" s="57">
        <v>64</v>
      </c>
      <c r="N219" s="53" t="str">
        <f>VLOOKUP(G219,Kaynak!$R$5:$S$56,2,0)</f>
        <v>Şubat</v>
      </c>
      <c r="O219" s="53" t="str">
        <f>VLOOKUP(Rapor!$T$5&amp;Data!G219,Kaynak!$A$5:$L$9578,12,0)</f>
        <v>Şubat</v>
      </c>
    </row>
    <row r="220" spans="1:15" x14ac:dyDescent="0.25">
      <c r="A220" t="str">
        <f>E220&amp;IF(MAX(Rapor!$B$12:$B$16)&gt;=G220,"Topla","")</f>
        <v>2016Topla</v>
      </c>
      <c r="B220" s="53" t="str">
        <f t="shared" si="6"/>
        <v>2016Şubat</v>
      </c>
      <c r="D220" t="str">
        <f t="shared" si="7"/>
        <v>20168</v>
      </c>
      <c r="E220">
        <v>2016</v>
      </c>
      <c r="F220" t="s">
        <v>387</v>
      </c>
      <c r="G220" s="54">
        <v>8</v>
      </c>
      <c r="H220" t="s">
        <v>385</v>
      </c>
      <c r="I220" s="55">
        <v>1681673</v>
      </c>
      <c r="J220" s="56">
        <v>0.08</v>
      </c>
      <c r="K220" s="55">
        <v>1745887</v>
      </c>
      <c r="L220" s="56">
        <v>2.5999999999999999E-2</v>
      </c>
      <c r="M220" s="54">
        <v>62</v>
      </c>
      <c r="N220" s="53" t="str">
        <f>VLOOKUP(G220,Kaynak!$R$5:$S$56,2,0)</f>
        <v>Şubat</v>
      </c>
      <c r="O220" s="53" t="str">
        <f>VLOOKUP(Rapor!$T$5&amp;Data!G220,Kaynak!$A$5:$L$9578,12,0)</f>
        <v>Şubat</v>
      </c>
    </row>
    <row r="221" spans="1:15" x14ac:dyDescent="0.25">
      <c r="A221" t="str">
        <f>E221&amp;IF(MAX(Rapor!$B$12:$B$16)&gt;=G221,"Topla","")</f>
        <v>2016Topla</v>
      </c>
      <c r="B221" s="53" t="str">
        <f t="shared" si="6"/>
        <v>2016Mart</v>
      </c>
      <c r="D221" t="str">
        <f t="shared" si="7"/>
        <v>20169</v>
      </c>
      <c r="E221">
        <v>2016</v>
      </c>
      <c r="F221" t="s">
        <v>386</v>
      </c>
      <c r="G221" s="57">
        <v>9</v>
      </c>
      <c r="H221" t="s">
        <v>385</v>
      </c>
      <c r="I221" s="58">
        <v>1082328</v>
      </c>
      <c r="J221" s="60">
        <v>-0.35599999999999998</v>
      </c>
      <c r="K221" s="58">
        <v>1158462</v>
      </c>
      <c r="L221" s="60">
        <v>-0.33600000000000002</v>
      </c>
      <c r="M221" s="57">
        <v>59</v>
      </c>
      <c r="N221" s="53" t="str">
        <f>VLOOKUP(G221,Kaynak!$R$5:$S$56,2,0)</f>
        <v>Mart</v>
      </c>
      <c r="O221" s="53" t="str">
        <f>VLOOKUP(Rapor!$T$5&amp;Data!G221,Kaynak!$A$5:$L$9578,12,0)</f>
        <v>Mart</v>
      </c>
    </row>
    <row r="222" spans="1:15" x14ac:dyDescent="0.25">
      <c r="A222" t="str">
        <f>E222&amp;IF(MAX(Rapor!$B$12:$B$16)&gt;=G222,"Topla","")</f>
        <v>2016Topla</v>
      </c>
      <c r="B222" s="53" t="str">
        <f t="shared" si="6"/>
        <v>2016Mart</v>
      </c>
      <c r="D222" t="str">
        <f t="shared" si="7"/>
        <v>201610</v>
      </c>
      <c r="E222">
        <v>2016</v>
      </c>
      <c r="F222" t="s">
        <v>384</v>
      </c>
      <c r="G222" s="54">
        <v>10</v>
      </c>
      <c r="H222" t="s">
        <v>385</v>
      </c>
      <c r="I222" s="55">
        <v>981586</v>
      </c>
      <c r="J222" s="61">
        <v>-9.2999999999999999E-2</v>
      </c>
      <c r="K222" s="55">
        <v>1085976</v>
      </c>
      <c r="L222" s="61">
        <v>-6.3E-2</v>
      </c>
      <c r="M222" s="54">
        <v>57</v>
      </c>
      <c r="N222" s="53" t="str">
        <f>VLOOKUP(G222,Kaynak!$R$5:$S$56,2,0)</f>
        <v>Mart</v>
      </c>
      <c r="O222" s="53" t="str">
        <f>VLOOKUP(Rapor!$T$5&amp;Data!G222,Kaynak!$A$5:$L$9578,12,0)</f>
        <v>Mart</v>
      </c>
    </row>
    <row r="223" spans="1:15" x14ac:dyDescent="0.25">
      <c r="A223" t="str">
        <f>E223&amp;IF(MAX(Rapor!$B$12:$B$16)&gt;=G223,"Topla","")</f>
        <v>2016Topla</v>
      </c>
      <c r="B223" s="53" t="str">
        <f t="shared" si="6"/>
        <v>2016Mart</v>
      </c>
      <c r="D223" t="str">
        <f t="shared" si="7"/>
        <v>201611</v>
      </c>
      <c r="E223">
        <v>2016</v>
      </c>
      <c r="F223" t="s">
        <v>383</v>
      </c>
      <c r="G223" s="57">
        <v>11</v>
      </c>
      <c r="H223" t="s">
        <v>382</v>
      </c>
      <c r="I223" s="58">
        <v>1451833</v>
      </c>
      <c r="J223" s="43">
        <v>0.47899999999999998</v>
      </c>
      <c r="K223" s="58">
        <v>1551865</v>
      </c>
      <c r="L223" s="43">
        <v>0.42899999999999999</v>
      </c>
      <c r="M223" s="57">
        <v>62</v>
      </c>
      <c r="N223" s="53" t="str">
        <f>VLOOKUP(G223,Kaynak!$R$5:$S$56,2,0)</f>
        <v>Mart</v>
      </c>
      <c r="O223" s="53" t="str">
        <f>VLOOKUP(Rapor!$T$5&amp;Data!G223,Kaynak!$A$5:$L$9578,12,0)</f>
        <v>Mart</v>
      </c>
    </row>
    <row r="224" spans="1:15" x14ac:dyDescent="0.25">
      <c r="A224" t="str">
        <f>E224&amp;IF(MAX(Rapor!$B$12:$B$16)&gt;=G224,"Topla","")</f>
        <v>2016Topla</v>
      </c>
      <c r="B224" s="53" t="str">
        <f t="shared" si="6"/>
        <v>2016Mart</v>
      </c>
      <c r="D224" t="str">
        <f t="shared" si="7"/>
        <v>201612</v>
      </c>
      <c r="E224">
        <v>2016</v>
      </c>
      <c r="F224" t="s">
        <v>381</v>
      </c>
      <c r="G224" s="54">
        <v>12</v>
      </c>
      <c r="H224" t="s">
        <v>382</v>
      </c>
      <c r="I224" s="55">
        <v>645433</v>
      </c>
      <c r="J224" s="61">
        <v>-0.55500000000000005</v>
      </c>
      <c r="K224" s="55">
        <v>710092</v>
      </c>
      <c r="L224" s="61">
        <v>-0.54200000000000004</v>
      </c>
      <c r="M224" s="54">
        <v>58</v>
      </c>
      <c r="N224" s="53" t="str">
        <f>VLOOKUP(G224,Kaynak!$R$5:$S$56,2,0)</f>
        <v>Mart</v>
      </c>
      <c r="O224" s="53" t="str">
        <f>VLOOKUP(Rapor!$T$5&amp;Data!G224,Kaynak!$A$5:$L$9578,12,0)</f>
        <v>Mart</v>
      </c>
    </row>
    <row r="225" spans="1:15" x14ac:dyDescent="0.25">
      <c r="A225" t="str">
        <f>E225&amp;IF(MAX(Rapor!$B$12:$B$16)&gt;=G225,"Topla","")</f>
        <v>2016Topla</v>
      </c>
      <c r="B225" s="53" t="str">
        <f t="shared" si="6"/>
        <v>2016Mart</v>
      </c>
      <c r="D225" t="str">
        <f t="shared" si="7"/>
        <v>201613</v>
      </c>
      <c r="E225">
        <v>2016</v>
      </c>
      <c r="F225" t="s">
        <v>380</v>
      </c>
      <c r="G225" s="57">
        <v>13</v>
      </c>
      <c r="H225" t="s">
        <v>379</v>
      </c>
      <c r="I225" s="58">
        <v>1291997</v>
      </c>
      <c r="J225" s="43">
        <v>1.002</v>
      </c>
      <c r="K225" s="58">
        <v>1352698</v>
      </c>
      <c r="L225" s="43">
        <v>0.90500000000000003</v>
      </c>
      <c r="M225" s="57">
        <v>63</v>
      </c>
      <c r="N225" s="53" t="str">
        <f>VLOOKUP(G225,Kaynak!$R$5:$S$56,2,0)</f>
        <v>Mart</v>
      </c>
      <c r="O225" s="53" t="str">
        <f>VLOOKUP(Rapor!$T$5&amp;Data!G225,Kaynak!$A$5:$L$9578,12,0)</f>
        <v>Mart</v>
      </c>
    </row>
    <row r="226" spans="1:15" x14ac:dyDescent="0.25">
      <c r="A226" t="str">
        <f>E226&amp;IF(MAX(Rapor!$B$12:$B$16)&gt;=G226,"Topla","")</f>
        <v>2016Topla</v>
      </c>
      <c r="B226" s="53" t="str">
        <f t="shared" si="6"/>
        <v>2016Nisan</v>
      </c>
      <c r="D226" t="str">
        <f t="shared" si="7"/>
        <v>201614</v>
      </c>
      <c r="E226">
        <v>2016</v>
      </c>
      <c r="F226" t="s">
        <v>378</v>
      </c>
      <c r="G226" s="54">
        <v>14</v>
      </c>
      <c r="H226" t="s">
        <v>379</v>
      </c>
      <c r="I226" s="55">
        <v>763315</v>
      </c>
      <c r="J226" s="61">
        <v>-0.40899999999999997</v>
      </c>
      <c r="K226" s="55">
        <v>821064</v>
      </c>
      <c r="L226" s="61">
        <v>-0.39300000000000002</v>
      </c>
      <c r="M226" s="54">
        <v>56</v>
      </c>
      <c r="N226" s="53" t="str">
        <f>VLOOKUP(G226,Kaynak!$R$5:$S$56,2,0)</f>
        <v>Nisan</v>
      </c>
      <c r="O226" s="53" t="str">
        <f>VLOOKUP(Rapor!$T$5&amp;Data!G226,Kaynak!$A$5:$L$9578,12,0)</f>
        <v>Nisan</v>
      </c>
    </row>
    <row r="227" spans="1:15" x14ac:dyDescent="0.25">
      <c r="A227" t="str">
        <f>E227&amp;IF(MAX(Rapor!$B$12:$B$16)&gt;=G227,"Topla","")</f>
        <v>2016Topla</v>
      </c>
      <c r="B227" s="53" t="str">
        <f t="shared" si="6"/>
        <v>2016Nisan</v>
      </c>
      <c r="D227" t="str">
        <f t="shared" si="7"/>
        <v>201615</v>
      </c>
      <c r="E227">
        <v>2016</v>
      </c>
      <c r="F227" t="s">
        <v>377</v>
      </c>
      <c r="G227" s="57">
        <v>15</v>
      </c>
      <c r="H227" t="s">
        <v>374</v>
      </c>
      <c r="I227" s="58">
        <v>675625</v>
      </c>
      <c r="J227" s="60">
        <v>-0.115</v>
      </c>
      <c r="K227" s="58">
        <v>755084</v>
      </c>
      <c r="L227" s="60">
        <v>-0.08</v>
      </c>
      <c r="M227" s="57">
        <v>61</v>
      </c>
      <c r="N227" s="53" t="str">
        <f>VLOOKUP(G227,Kaynak!$R$5:$S$56,2,0)</f>
        <v>Nisan</v>
      </c>
      <c r="O227" s="53" t="str">
        <f>VLOOKUP(Rapor!$T$5&amp;Data!G227,Kaynak!$A$5:$L$9578,12,0)</f>
        <v>Nisan</v>
      </c>
    </row>
    <row r="228" spans="1:15" x14ac:dyDescent="0.25">
      <c r="A228" t="str">
        <f>E228&amp;IF(MAX(Rapor!$B$12:$B$16)&gt;=G228,"Topla","")</f>
        <v>2016Topla</v>
      </c>
      <c r="B228" s="53" t="str">
        <f t="shared" si="6"/>
        <v>2016Nisan</v>
      </c>
      <c r="D228" t="str">
        <f t="shared" si="7"/>
        <v>201616</v>
      </c>
      <c r="E228">
        <v>2016</v>
      </c>
      <c r="F228" t="s">
        <v>376</v>
      </c>
      <c r="G228" s="54">
        <v>16</v>
      </c>
      <c r="H228" t="s">
        <v>374</v>
      </c>
      <c r="I228" s="55">
        <v>548300</v>
      </c>
      <c r="J228" s="61">
        <v>-0.188</v>
      </c>
      <c r="K228" s="55">
        <v>640843</v>
      </c>
      <c r="L228" s="61">
        <v>-0.151</v>
      </c>
      <c r="M228" s="54">
        <v>65</v>
      </c>
      <c r="N228" s="53" t="str">
        <f>VLOOKUP(G228,Kaynak!$R$5:$S$56,2,0)</f>
        <v>Nisan</v>
      </c>
      <c r="O228" s="53" t="str">
        <f>VLOOKUP(Rapor!$T$5&amp;Data!G228,Kaynak!$A$5:$L$9578,12,0)</f>
        <v>Nisan</v>
      </c>
    </row>
    <row r="229" spans="1:15" x14ac:dyDescent="0.25">
      <c r="A229" t="str">
        <f>E229&amp;IF(MAX(Rapor!$B$12:$B$16)&gt;=G229,"Topla","")</f>
        <v>2016Topla</v>
      </c>
      <c r="B229" s="53" t="str">
        <f t="shared" si="6"/>
        <v>2016Nisan</v>
      </c>
      <c r="D229" t="str">
        <f t="shared" si="7"/>
        <v>201617</v>
      </c>
      <c r="E229">
        <v>2016</v>
      </c>
      <c r="F229" t="s">
        <v>375</v>
      </c>
      <c r="G229" s="57">
        <v>17</v>
      </c>
      <c r="H229" t="s">
        <v>374</v>
      </c>
      <c r="I229" s="58">
        <v>607927</v>
      </c>
      <c r="J229" s="43">
        <v>0.109</v>
      </c>
      <c r="K229" s="58">
        <v>730134</v>
      </c>
      <c r="L229" s="43">
        <v>0.13900000000000001</v>
      </c>
      <c r="M229" s="57">
        <v>69</v>
      </c>
      <c r="N229" s="53" t="str">
        <f>VLOOKUP(G229,Kaynak!$R$5:$S$56,2,0)</f>
        <v>Nisan</v>
      </c>
      <c r="O229" s="53" t="str">
        <f>VLOOKUP(Rapor!$T$5&amp;Data!G229,Kaynak!$A$5:$L$9578,12,0)</f>
        <v>Nisan</v>
      </c>
    </row>
    <row r="230" spans="1:15" x14ac:dyDescent="0.25">
      <c r="A230" t="str">
        <f>E230&amp;IF(MAX(Rapor!$B$12:$B$16)&gt;=G230,"Topla","")</f>
        <v>2016Topla</v>
      </c>
      <c r="B230" s="53" t="str">
        <f t="shared" si="6"/>
        <v>2016Mayıs</v>
      </c>
      <c r="D230" t="str">
        <f t="shared" si="7"/>
        <v>201618</v>
      </c>
      <c r="E230">
        <v>2016</v>
      </c>
      <c r="F230" t="s">
        <v>373</v>
      </c>
      <c r="G230" s="54">
        <v>18</v>
      </c>
      <c r="H230" t="s">
        <v>374</v>
      </c>
      <c r="I230" s="55">
        <v>463797</v>
      </c>
      <c r="J230" s="61">
        <v>-0.23699999999999999</v>
      </c>
      <c r="K230" s="55">
        <v>551771</v>
      </c>
      <c r="L230" s="61">
        <v>-0.24399999999999999</v>
      </c>
      <c r="M230" s="54">
        <v>63</v>
      </c>
      <c r="N230" s="53" t="str">
        <f>VLOOKUP(G230,Kaynak!$R$5:$S$56,2,0)</f>
        <v>Mayıs</v>
      </c>
      <c r="O230" s="53" t="str">
        <f>VLOOKUP(Rapor!$T$5&amp;Data!G230,Kaynak!$A$5:$L$9578,12,0)</f>
        <v>Mayıs</v>
      </c>
    </row>
    <row r="231" spans="1:15" x14ac:dyDescent="0.25">
      <c r="A231" t="str">
        <f>E231&amp;IF(MAX(Rapor!$B$12:$B$16)&gt;=G231,"Topla","")</f>
        <v>2016Topla</v>
      </c>
      <c r="B231" s="53" t="str">
        <f t="shared" si="6"/>
        <v>2016Mayıs</v>
      </c>
      <c r="D231" t="str">
        <f t="shared" si="7"/>
        <v>201619</v>
      </c>
      <c r="E231">
        <v>2016</v>
      </c>
      <c r="F231" t="s">
        <v>372</v>
      </c>
      <c r="G231" s="57">
        <v>19</v>
      </c>
      <c r="H231" t="s">
        <v>371</v>
      </c>
      <c r="I231" s="58">
        <v>981319</v>
      </c>
      <c r="J231" s="43">
        <v>1.1160000000000001</v>
      </c>
      <c r="K231" s="58">
        <v>1064198</v>
      </c>
      <c r="L231" s="43">
        <v>0.92900000000000005</v>
      </c>
      <c r="M231" s="57">
        <v>69</v>
      </c>
      <c r="N231" s="53" t="str">
        <f>VLOOKUP(G231,Kaynak!$R$5:$S$56,2,0)</f>
        <v>Mayıs</v>
      </c>
      <c r="O231" s="53" t="str">
        <f>VLOOKUP(Rapor!$T$5&amp;Data!G231,Kaynak!$A$5:$L$9578,12,0)</f>
        <v>Mayıs</v>
      </c>
    </row>
    <row r="232" spans="1:15" x14ac:dyDescent="0.25">
      <c r="A232" t="str">
        <f>E232&amp;IF(MAX(Rapor!$B$12:$B$16)&gt;=G232,"Topla","")</f>
        <v>2016Topla</v>
      </c>
      <c r="B232" s="53" t="str">
        <f t="shared" si="6"/>
        <v>2016Mayıs</v>
      </c>
      <c r="D232" t="str">
        <f t="shared" si="7"/>
        <v>201620</v>
      </c>
      <c r="E232">
        <v>2016</v>
      </c>
      <c r="F232" t="s">
        <v>370</v>
      </c>
      <c r="G232" s="54">
        <v>20</v>
      </c>
      <c r="H232" t="s">
        <v>371</v>
      </c>
      <c r="I232" s="55">
        <v>855810</v>
      </c>
      <c r="J232" s="61">
        <v>-0.128</v>
      </c>
      <c r="K232" s="55">
        <v>929094</v>
      </c>
      <c r="L232" s="61">
        <v>-0.127</v>
      </c>
      <c r="M232" s="54">
        <v>73</v>
      </c>
      <c r="N232" s="53" t="str">
        <f>VLOOKUP(G232,Kaynak!$R$5:$S$56,2,0)</f>
        <v>Mayıs</v>
      </c>
      <c r="O232" s="53" t="str">
        <f>VLOOKUP(Rapor!$T$5&amp;Data!G232,Kaynak!$A$5:$L$9578,12,0)</f>
        <v>Mayıs</v>
      </c>
    </row>
    <row r="233" spans="1:15" x14ac:dyDescent="0.25">
      <c r="A233" t="str">
        <f>E233&amp;IF(MAX(Rapor!$B$12:$B$16)&gt;=G233,"Topla","")</f>
        <v>2016Topla</v>
      </c>
      <c r="B233" s="53" t="str">
        <f t="shared" si="6"/>
        <v>2016Mayıs</v>
      </c>
      <c r="D233" t="str">
        <f t="shared" si="7"/>
        <v>201621</v>
      </c>
      <c r="E233">
        <v>2016</v>
      </c>
      <c r="F233" t="s">
        <v>369</v>
      </c>
      <c r="G233" s="57">
        <v>21</v>
      </c>
      <c r="H233" t="s">
        <v>368</v>
      </c>
      <c r="I233" s="58">
        <v>854126</v>
      </c>
      <c r="J233" s="59" t="s">
        <v>8</v>
      </c>
      <c r="K233" s="58">
        <v>918642</v>
      </c>
      <c r="L233" s="60">
        <v>-1.0999999999999999E-2</v>
      </c>
      <c r="M233" s="57">
        <v>73</v>
      </c>
      <c r="N233" s="53" t="str">
        <f>VLOOKUP(G233,Kaynak!$R$5:$S$56,2,0)</f>
        <v>Mayıs</v>
      </c>
      <c r="O233" s="53" t="str">
        <f>VLOOKUP(Rapor!$T$5&amp;Data!G233,Kaynak!$A$5:$L$9578,12,0)</f>
        <v>Mayıs</v>
      </c>
    </row>
    <row r="234" spans="1:15" x14ac:dyDescent="0.25">
      <c r="A234" t="str">
        <f>E234&amp;IF(MAX(Rapor!$B$12:$B$16)&gt;=G234,"Topla","")</f>
        <v>2016Topla</v>
      </c>
      <c r="B234" s="53" t="str">
        <f t="shared" si="6"/>
        <v>2016Haziran</v>
      </c>
      <c r="D234" t="str">
        <f t="shared" si="7"/>
        <v>201622</v>
      </c>
      <c r="E234">
        <v>2016</v>
      </c>
      <c r="F234" t="s">
        <v>367</v>
      </c>
      <c r="G234" s="54">
        <v>22</v>
      </c>
      <c r="H234" t="s">
        <v>368</v>
      </c>
      <c r="I234" s="55">
        <v>595493</v>
      </c>
      <c r="J234" s="61">
        <v>-0.30299999999999999</v>
      </c>
      <c r="K234" s="55">
        <v>673097</v>
      </c>
      <c r="L234" s="61">
        <v>-0.26700000000000002</v>
      </c>
      <c r="M234" s="54">
        <v>65</v>
      </c>
      <c r="N234" s="53" t="str">
        <f>VLOOKUP(G234,Kaynak!$R$5:$S$56,2,0)</f>
        <v>Haziran</v>
      </c>
      <c r="O234" s="53" t="str">
        <f>VLOOKUP(Rapor!$T$5&amp;Data!G234,Kaynak!$A$5:$L$9578,12,0)</f>
        <v>Haziran</v>
      </c>
    </row>
    <row r="235" spans="1:15" x14ac:dyDescent="0.25">
      <c r="A235" t="str">
        <f>E235&amp;IF(MAX(Rapor!$B$12:$B$16)&gt;=G235,"Topla","")</f>
        <v>2016Topla</v>
      </c>
      <c r="B235" s="53" t="str">
        <f t="shared" si="6"/>
        <v>2016Haziran</v>
      </c>
      <c r="D235" t="str">
        <f t="shared" si="7"/>
        <v>201623</v>
      </c>
      <c r="E235">
        <v>2016</v>
      </c>
      <c r="F235" t="s">
        <v>365</v>
      </c>
      <c r="G235" s="57">
        <v>23</v>
      </c>
      <c r="H235" t="s">
        <v>366</v>
      </c>
      <c r="I235" s="58">
        <v>668779</v>
      </c>
      <c r="J235" s="43">
        <v>0.123</v>
      </c>
      <c r="K235" s="58">
        <v>748076</v>
      </c>
      <c r="L235" s="43">
        <v>0.111</v>
      </c>
      <c r="M235" s="57">
        <v>61</v>
      </c>
      <c r="N235" s="53" t="str">
        <f>VLOOKUP(G235,Kaynak!$R$5:$S$56,2,0)</f>
        <v>Haziran</v>
      </c>
      <c r="O235" s="53" t="str">
        <f>VLOOKUP(Rapor!$T$5&amp;Data!G235,Kaynak!$A$5:$L$9578,12,0)</f>
        <v>Haziran</v>
      </c>
    </row>
    <row r="236" spans="1:15" x14ac:dyDescent="0.25">
      <c r="A236" t="str">
        <f>E236&amp;IF(MAX(Rapor!$B$12:$B$16)&gt;=G236,"Topla","")</f>
        <v>2016Topla</v>
      </c>
      <c r="B236" s="53" t="str">
        <f t="shared" si="6"/>
        <v>2016Haziran</v>
      </c>
      <c r="D236" t="str">
        <f t="shared" si="7"/>
        <v>201624</v>
      </c>
      <c r="E236">
        <v>2016</v>
      </c>
      <c r="F236" t="s">
        <v>364</v>
      </c>
      <c r="G236" s="54">
        <v>24</v>
      </c>
      <c r="H236" t="s">
        <v>363</v>
      </c>
      <c r="I236" s="55">
        <v>627858</v>
      </c>
      <c r="J236" s="61">
        <v>-6.0999999999999999E-2</v>
      </c>
      <c r="K236" s="55">
        <v>698674</v>
      </c>
      <c r="L236" s="61">
        <v>-6.6000000000000003E-2</v>
      </c>
      <c r="M236" s="54">
        <v>72</v>
      </c>
      <c r="N236" s="53" t="str">
        <f>VLOOKUP(G236,Kaynak!$R$5:$S$56,2,0)</f>
        <v>Haziran</v>
      </c>
      <c r="O236" s="53" t="str">
        <f>VLOOKUP(Rapor!$T$5&amp;Data!G236,Kaynak!$A$5:$L$9578,12,0)</f>
        <v>Haziran</v>
      </c>
    </row>
    <row r="237" spans="1:15" x14ac:dyDescent="0.25">
      <c r="A237" t="str">
        <f>E237&amp;IF(MAX(Rapor!$B$12:$B$16)&gt;=G237,"Topla","")</f>
        <v>2016Topla</v>
      </c>
      <c r="B237" s="53" t="str">
        <f t="shared" si="6"/>
        <v>2016Haziran</v>
      </c>
      <c r="D237" t="str">
        <f t="shared" si="7"/>
        <v>201625</v>
      </c>
      <c r="E237">
        <v>2016</v>
      </c>
      <c r="F237" t="s">
        <v>362</v>
      </c>
      <c r="G237" s="57">
        <v>25</v>
      </c>
      <c r="H237" t="s">
        <v>363</v>
      </c>
      <c r="I237" s="58">
        <v>599588</v>
      </c>
      <c r="J237" s="60">
        <v>-4.4999999999999998E-2</v>
      </c>
      <c r="K237" s="58">
        <v>689305</v>
      </c>
      <c r="L237" s="60">
        <v>-1.2999999999999999E-2</v>
      </c>
      <c r="M237" s="57">
        <v>67</v>
      </c>
      <c r="N237" s="53" t="str">
        <f>VLOOKUP(G237,Kaynak!$R$5:$S$56,2,0)</f>
        <v>Haziran</v>
      </c>
      <c r="O237" s="53" t="str">
        <f>VLOOKUP(Rapor!$T$5&amp;Data!G237,Kaynak!$A$5:$L$9578,12,0)</f>
        <v>Haziran</v>
      </c>
    </row>
    <row r="238" spans="1:15" x14ac:dyDescent="0.25">
      <c r="A238" t="str">
        <f>E238&amp;IF(MAX(Rapor!$B$12:$B$16)&gt;=G238,"Topla","")</f>
        <v>2016Topla</v>
      </c>
      <c r="B238" s="53" t="str">
        <f t="shared" si="6"/>
        <v>2016Haziran</v>
      </c>
      <c r="D238" t="str">
        <f t="shared" si="7"/>
        <v>201626</v>
      </c>
      <c r="E238">
        <v>2016</v>
      </c>
      <c r="F238" t="s">
        <v>360</v>
      </c>
      <c r="G238" s="54">
        <v>26</v>
      </c>
      <c r="H238" t="s">
        <v>361</v>
      </c>
      <c r="I238" s="55">
        <v>511783</v>
      </c>
      <c r="J238" s="61">
        <v>-0.14599999999999999</v>
      </c>
      <c r="K238" s="55">
        <v>556798</v>
      </c>
      <c r="L238" s="61">
        <v>-0.192</v>
      </c>
      <c r="M238" s="54">
        <v>66</v>
      </c>
      <c r="N238" s="53" t="str">
        <f>VLOOKUP(G238,Kaynak!$R$5:$S$56,2,0)</f>
        <v>Haziran</v>
      </c>
      <c r="O238" s="53" t="str">
        <f>VLOOKUP(Rapor!$T$5&amp;Data!G238,Kaynak!$A$5:$L$9578,12,0)</f>
        <v>Haziran</v>
      </c>
    </row>
    <row r="239" spans="1:15" x14ac:dyDescent="0.25">
      <c r="A239" t="str">
        <f>E239&amp;IF(MAX(Rapor!$B$12:$B$16)&gt;=G239,"Topla","")</f>
        <v>2016Topla</v>
      </c>
      <c r="B239" s="53" t="str">
        <f t="shared" si="6"/>
        <v>2016Temmuz</v>
      </c>
      <c r="D239" t="str">
        <f t="shared" si="7"/>
        <v>201627</v>
      </c>
      <c r="E239">
        <v>2016</v>
      </c>
      <c r="F239" t="s">
        <v>358</v>
      </c>
      <c r="G239" s="57">
        <v>27</v>
      </c>
      <c r="H239" t="s">
        <v>359</v>
      </c>
      <c r="I239" s="58">
        <v>504036</v>
      </c>
      <c r="J239" s="60">
        <v>-1.4999999999999999E-2</v>
      </c>
      <c r="K239" s="58">
        <v>551892</v>
      </c>
      <c r="L239" s="59" t="s">
        <v>8</v>
      </c>
      <c r="M239" s="57">
        <v>52</v>
      </c>
      <c r="N239" s="53" t="str">
        <f>VLOOKUP(G239,Kaynak!$R$5:$S$56,2,0)</f>
        <v>Temmuz</v>
      </c>
      <c r="O239" s="53" t="str">
        <f>VLOOKUP(Rapor!$T$5&amp;Data!G239,Kaynak!$A$5:$L$9578,12,0)</f>
        <v>Temmuz</v>
      </c>
    </row>
    <row r="240" spans="1:15" x14ac:dyDescent="0.25">
      <c r="A240" t="str">
        <f>E240&amp;IF(MAX(Rapor!$B$12:$B$16)&gt;=G240,"Topla","")</f>
        <v>2016Topla</v>
      </c>
      <c r="B240" s="53" t="str">
        <f t="shared" si="6"/>
        <v>2016Temmuz</v>
      </c>
      <c r="D240" t="str">
        <f t="shared" si="7"/>
        <v>201628</v>
      </c>
      <c r="E240">
        <v>2016</v>
      </c>
      <c r="F240" t="s">
        <v>356</v>
      </c>
      <c r="G240" s="54">
        <v>28</v>
      </c>
      <c r="H240" t="s">
        <v>357</v>
      </c>
      <c r="I240" s="55">
        <v>525194</v>
      </c>
      <c r="J240" s="56">
        <v>4.2000000000000003E-2</v>
      </c>
      <c r="K240" s="55">
        <v>579359</v>
      </c>
      <c r="L240" s="56">
        <v>0.05</v>
      </c>
      <c r="M240" s="54">
        <v>59</v>
      </c>
      <c r="N240" s="53" t="str">
        <f>VLOOKUP(G240,Kaynak!$R$5:$S$56,2,0)</f>
        <v>Temmuz</v>
      </c>
      <c r="O240" s="53" t="str">
        <f>VLOOKUP(Rapor!$T$5&amp;Data!G240,Kaynak!$A$5:$L$9578,12,0)</f>
        <v>Temmuz</v>
      </c>
    </row>
    <row r="241" spans="1:15" x14ac:dyDescent="0.25">
      <c r="A241" t="str">
        <f>E241&amp;IF(MAX(Rapor!$B$12:$B$16)&gt;=G241,"Topla","")</f>
        <v>2016Topla</v>
      </c>
      <c r="B241" s="53" t="str">
        <f t="shared" si="6"/>
        <v>2016Temmuz</v>
      </c>
      <c r="D241" t="str">
        <f t="shared" si="7"/>
        <v>201629</v>
      </c>
      <c r="E241">
        <v>2016</v>
      </c>
      <c r="F241" t="s">
        <v>355</v>
      </c>
      <c r="G241" s="57">
        <v>29</v>
      </c>
      <c r="H241" t="s">
        <v>352</v>
      </c>
      <c r="I241" s="58">
        <v>527116</v>
      </c>
      <c r="J241" s="59" t="s">
        <v>8</v>
      </c>
      <c r="K241" s="58">
        <v>567424</v>
      </c>
      <c r="L241" s="60">
        <v>-2.1000000000000001E-2</v>
      </c>
      <c r="M241" s="57">
        <v>45</v>
      </c>
      <c r="N241" s="53" t="str">
        <f>VLOOKUP(G241,Kaynak!$R$5:$S$56,2,0)</f>
        <v>Temmuz</v>
      </c>
      <c r="O241" s="53" t="str">
        <f>VLOOKUP(Rapor!$T$5&amp;Data!G241,Kaynak!$A$5:$L$9578,12,0)</f>
        <v>Temmuz</v>
      </c>
    </row>
    <row r="242" spans="1:15" x14ac:dyDescent="0.25">
      <c r="A242" t="str">
        <f>E242&amp;IF(MAX(Rapor!$B$12:$B$16)&gt;=G242,"Topla","")</f>
        <v>2016Topla</v>
      </c>
      <c r="B242" s="53" t="str">
        <f t="shared" si="6"/>
        <v>2016Temmuz</v>
      </c>
      <c r="D242" t="str">
        <f t="shared" si="7"/>
        <v>201630</v>
      </c>
      <c r="E242">
        <v>2016</v>
      </c>
      <c r="F242" t="s">
        <v>354</v>
      </c>
      <c r="G242" s="54">
        <v>30</v>
      </c>
      <c r="H242" t="s">
        <v>352</v>
      </c>
      <c r="I242" s="55">
        <v>530800</v>
      </c>
      <c r="J242" s="6" t="s">
        <v>8</v>
      </c>
      <c r="K242" s="55">
        <v>613621</v>
      </c>
      <c r="L242" s="56">
        <v>8.1000000000000003E-2</v>
      </c>
      <c r="M242" s="54">
        <v>59</v>
      </c>
      <c r="N242" s="53" t="str">
        <f>VLOOKUP(G242,Kaynak!$R$5:$S$56,2,0)</f>
        <v>Temmuz</v>
      </c>
      <c r="O242" s="53" t="str">
        <f>VLOOKUP(Rapor!$T$5&amp;Data!G242,Kaynak!$A$5:$L$9578,12,0)</f>
        <v>Temmuz</v>
      </c>
    </row>
    <row r="243" spans="1:15" x14ac:dyDescent="0.25">
      <c r="A243" t="str">
        <f>E243&amp;IF(MAX(Rapor!$B$12:$B$16)&gt;=G243,"Topla","")</f>
        <v>2016Topla</v>
      </c>
      <c r="B243" s="53" t="str">
        <f t="shared" si="6"/>
        <v>2016Ağustos</v>
      </c>
      <c r="D243" t="str">
        <f t="shared" si="7"/>
        <v>201631</v>
      </c>
      <c r="E243">
        <v>2016</v>
      </c>
      <c r="F243" t="s">
        <v>353</v>
      </c>
      <c r="G243" s="57">
        <v>31</v>
      </c>
      <c r="H243" t="s">
        <v>352</v>
      </c>
      <c r="I243" s="58">
        <v>591092</v>
      </c>
      <c r="J243" s="43">
        <v>0.114</v>
      </c>
      <c r="K243" s="58">
        <v>645986</v>
      </c>
      <c r="L243" s="43">
        <v>5.2999999999999999E-2</v>
      </c>
      <c r="M243" s="57">
        <v>64</v>
      </c>
      <c r="N243" s="53" t="str">
        <f>VLOOKUP(G243,Kaynak!$R$5:$S$56,2,0)</f>
        <v>Ağustos</v>
      </c>
      <c r="O243" s="53" t="str">
        <f>VLOOKUP(Rapor!$T$5&amp;Data!G243,Kaynak!$A$5:$L$9578,12,0)</f>
        <v>Ağustos</v>
      </c>
    </row>
    <row r="244" spans="1:15" x14ac:dyDescent="0.25">
      <c r="A244" t="str">
        <f>E244&amp;IF(MAX(Rapor!$B$12:$B$16)&gt;=G244,"Topla","")</f>
        <v>2016Topla</v>
      </c>
      <c r="B244" s="53" t="str">
        <f t="shared" si="6"/>
        <v>2016Ağustos</v>
      </c>
      <c r="D244" t="str">
        <f t="shared" si="7"/>
        <v>201632</v>
      </c>
      <c r="E244">
        <v>2016</v>
      </c>
      <c r="F244" t="s">
        <v>351</v>
      </c>
      <c r="G244" s="54">
        <v>32</v>
      </c>
      <c r="H244" t="s">
        <v>352</v>
      </c>
      <c r="I244" s="55">
        <v>578195</v>
      </c>
      <c r="J244" s="61">
        <v>-2.1999999999999999E-2</v>
      </c>
      <c r="K244" s="55">
        <v>652619</v>
      </c>
      <c r="L244" s="56">
        <v>0.01</v>
      </c>
      <c r="M244" s="54">
        <v>63</v>
      </c>
      <c r="N244" s="53" t="str">
        <f>VLOOKUP(G244,Kaynak!$R$5:$S$56,2,0)</f>
        <v>Ağustos</v>
      </c>
      <c r="O244" s="53" t="str">
        <f>VLOOKUP(Rapor!$T$5&amp;Data!G244,Kaynak!$A$5:$L$9578,12,0)</f>
        <v>Ağustos</v>
      </c>
    </row>
    <row r="245" spans="1:15" x14ac:dyDescent="0.25">
      <c r="A245" t="str">
        <f>E245&amp;IF(MAX(Rapor!$B$12:$B$16)&gt;=G245,"Topla","")</f>
        <v>2016Topla</v>
      </c>
      <c r="B245" s="53" t="str">
        <f t="shared" si="6"/>
        <v>2016Ağustos</v>
      </c>
      <c r="D245" t="str">
        <f t="shared" si="7"/>
        <v>201633</v>
      </c>
      <c r="E245">
        <v>2016</v>
      </c>
      <c r="F245" t="s">
        <v>350</v>
      </c>
      <c r="G245" s="57">
        <v>33</v>
      </c>
      <c r="H245" t="s">
        <v>349</v>
      </c>
      <c r="I245" s="58">
        <v>880984</v>
      </c>
      <c r="J245" s="43">
        <v>0.52400000000000002</v>
      </c>
      <c r="K245" s="58">
        <v>943791</v>
      </c>
      <c r="L245" s="43">
        <v>0.44600000000000001</v>
      </c>
      <c r="M245" s="57">
        <v>64</v>
      </c>
      <c r="N245" s="53" t="str">
        <f>VLOOKUP(G245,Kaynak!$R$5:$S$56,2,0)</f>
        <v>Ağustos</v>
      </c>
      <c r="O245" s="53" t="str">
        <f>VLOOKUP(Rapor!$T$5&amp;Data!G245,Kaynak!$A$5:$L$9578,12,0)</f>
        <v>Ağustos</v>
      </c>
    </row>
    <row r="246" spans="1:15" x14ac:dyDescent="0.25">
      <c r="A246" t="str">
        <f>E246&amp;IF(MAX(Rapor!$B$12:$B$16)&gt;=G246,"Topla","")</f>
        <v>2016Topla</v>
      </c>
      <c r="B246" s="53" t="str">
        <f t="shared" si="6"/>
        <v>2016Ağustos</v>
      </c>
      <c r="D246" t="str">
        <f t="shared" si="7"/>
        <v>201634</v>
      </c>
      <c r="E246">
        <v>2016</v>
      </c>
      <c r="F246" t="s">
        <v>348</v>
      </c>
      <c r="G246" s="54">
        <v>34</v>
      </c>
      <c r="H246" t="s">
        <v>349</v>
      </c>
      <c r="I246" s="55">
        <v>613523</v>
      </c>
      <c r="J246" s="61">
        <v>-0.30399999999999999</v>
      </c>
      <c r="K246" s="55">
        <v>683261</v>
      </c>
      <c r="L246" s="61">
        <v>-0.27600000000000002</v>
      </c>
      <c r="M246" s="54">
        <v>63</v>
      </c>
      <c r="N246" s="53" t="str">
        <f>VLOOKUP(G246,Kaynak!$R$5:$S$56,2,0)</f>
        <v>Ağustos</v>
      </c>
      <c r="O246" s="53" t="str">
        <f>VLOOKUP(Rapor!$T$5&amp;Data!G246,Kaynak!$A$5:$L$9578,12,0)</f>
        <v>Ağustos</v>
      </c>
    </row>
    <row r="247" spans="1:15" x14ac:dyDescent="0.25">
      <c r="A247" t="str">
        <f>E247&amp;IF(MAX(Rapor!$B$12:$B$16)&gt;=G247,"Topla","")</f>
        <v>2016Topla</v>
      </c>
      <c r="B247" s="53" t="str">
        <f t="shared" si="6"/>
        <v>2016Eylül</v>
      </c>
      <c r="D247" t="str">
        <f t="shared" si="7"/>
        <v>201635</v>
      </c>
      <c r="E247">
        <v>2016</v>
      </c>
      <c r="F247" t="s">
        <v>347</v>
      </c>
      <c r="G247" s="57">
        <v>35</v>
      </c>
      <c r="H247" t="s">
        <v>342</v>
      </c>
      <c r="I247" s="58">
        <v>772291</v>
      </c>
      <c r="J247" s="43">
        <v>0.25900000000000001</v>
      </c>
      <c r="K247" s="58">
        <v>833746</v>
      </c>
      <c r="L247" s="43">
        <v>0.22</v>
      </c>
      <c r="M247" s="57">
        <v>60</v>
      </c>
      <c r="N247" s="53" t="str">
        <f>VLOOKUP(G247,Kaynak!$R$5:$S$56,2,0)</f>
        <v>Eylül</v>
      </c>
      <c r="O247" s="53" t="str">
        <f>VLOOKUP(Rapor!$T$5&amp;Data!G247,Kaynak!$A$5:$L$9578,12,0)</f>
        <v>Eylül</v>
      </c>
    </row>
    <row r="248" spans="1:15" x14ac:dyDescent="0.25">
      <c r="A248" t="str">
        <f>E248&amp;IF(MAX(Rapor!$B$12:$B$16)&gt;=G248,"Topla","")</f>
        <v>2016Topla</v>
      </c>
      <c r="B248" s="53" t="str">
        <f t="shared" si="6"/>
        <v>2016Eylül</v>
      </c>
      <c r="D248" t="str">
        <f t="shared" si="7"/>
        <v>201636</v>
      </c>
      <c r="E248">
        <v>2016</v>
      </c>
      <c r="F248" t="s">
        <v>345</v>
      </c>
      <c r="G248" s="54">
        <v>36</v>
      </c>
      <c r="H248" t="s">
        <v>346</v>
      </c>
      <c r="I248" s="55">
        <v>725492</v>
      </c>
      <c r="J248" s="61">
        <v>-6.0999999999999999E-2</v>
      </c>
      <c r="K248" s="55">
        <v>793134</v>
      </c>
      <c r="L248" s="61">
        <v>-4.9000000000000002E-2</v>
      </c>
      <c r="M248" s="54">
        <v>56</v>
      </c>
      <c r="N248" s="53" t="str">
        <f>VLOOKUP(G248,Kaynak!$R$5:$S$56,2,0)</f>
        <v>Eylül</v>
      </c>
      <c r="O248" s="53" t="str">
        <f>VLOOKUP(Rapor!$T$5&amp;Data!G248,Kaynak!$A$5:$L$9578,12,0)</f>
        <v>Eylül</v>
      </c>
    </row>
    <row r="249" spans="1:15" x14ac:dyDescent="0.25">
      <c r="A249" t="str">
        <f>E249&amp;IF(MAX(Rapor!$B$12:$B$16)&gt;=G249,"Topla","")</f>
        <v>2016Topla</v>
      </c>
      <c r="B249" s="53" t="str">
        <f t="shared" si="6"/>
        <v>2016Eylül</v>
      </c>
      <c r="D249" t="str">
        <f t="shared" si="7"/>
        <v>201637</v>
      </c>
      <c r="E249">
        <v>2016</v>
      </c>
      <c r="F249" t="s">
        <v>344</v>
      </c>
      <c r="G249" s="57">
        <v>37</v>
      </c>
      <c r="H249" t="s">
        <v>342</v>
      </c>
      <c r="I249" s="58">
        <v>901709</v>
      </c>
      <c r="J249" s="43">
        <v>0.24299999999999999</v>
      </c>
      <c r="K249" s="58">
        <v>978958</v>
      </c>
      <c r="L249" s="43">
        <v>0.23400000000000001</v>
      </c>
      <c r="M249" s="57">
        <v>46</v>
      </c>
      <c r="N249" s="53" t="str">
        <f>VLOOKUP(G249,Kaynak!$R$5:$S$56,2,0)</f>
        <v>Eylül</v>
      </c>
      <c r="O249" s="53" t="str">
        <f>VLOOKUP(Rapor!$T$5&amp;Data!G249,Kaynak!$A$5:$L$9578,12,0)</f>
        <v>Eylül</v>
      </c>
    </row>
    <row r="250" spans="1:15" x14ac:dyDescent="0.25">
      <c r="A250" t="str">
        <f>E250&amp;IF(MAX(Rapor!$B$12:$B$16)&gt;=G250,"Topla","")</f>
        <v>2016Topla</v>
      </c>
      <c r="B250" s="53" t="str">
        <f t="shared" si="6"/>
        <v>2016Eylül</v>
      </c>
      <c r="D250" t="str">
        <f t="shared" si="7"/>
        <v>201638</v>
      </c>
      <c r="E250">
        <v>2016</v>
      </c>
      <c r="F250" t="s">
        <v>343</v>
      </c>
      <c r="G250" s="54">
        <v>38</v>
      </c>
      <c r="H250" t="s">
        <v>342</v>
      </c>
      <c r="I250" s="55">
        <v>607599</v>
      </c>
      <c r="J250" s="61">
        <v>-0.32600000000000001</v>
      </c>
      <c r="K250" s="55">
        <v>669835</v>
      </c>
      <c r="L250" s="61">
        <v>-0.316</v>
      </c>
      <c r="M250" s="54">
        <v>43</v>
      </c>
      <c r="N250" s="53" t="str">
        <f>VLOOKUP(G250,Kaynak!$R$5:$S$56,2,0)</f>
        <v>Eylül</v>
      </c>
      <c r="O250" s="53" t="str">
        <f>VLOOKUP(Rapor!$T$5&amp;Data!G250,Kaynak!$A$5:$L$9578,12,0)</f>
        <v>Eylül</v>
      </c>
    </row>
    <row r="251" spans="1:15" x14ac:dyDescent="0.25">
      <c r="A251" t="str">
        <f>E251&amp;IF(MAX(Rapor!$B$12:$B$16)&gt;=G251,"Topla","")</f>
        <v>2016Topla</v>
      </c>
      <c r="B251" s="53" t="str">
        <f t="shared" si="6"/>
        <v>2016Eylül</v>
      </c>
      <c r="D251" t="str">
        <f t="shared" si="7"/>
        <v>201639</v>
      </c>
      <c r="E251">
        <v>2016</v>
      </c>
      <c r="F251" t="s">
        <v>341</v>
      </c>
      <c r="G251" s="57">
        <v>39</v>
      </c>
      <c r="H251" t="s">
        <v>342</v>
      </c>
      <c r="I251" s="58">
        <v>518962</v>
      </c>
      <c r="J251" s="60">
        <v>-0.14599999999999999</v>
      </c>
      <c r="K251" s="58">
        <v>592942</v>
      </c>
      <c r="L251" s="60">
        <v>-0.115</v>
      </c>
      <c r="M251" s="57">
        <v>46</v>
      </c>
      <c r="N251" s="53" t="str">
        <f>VLOOKUP(G251,Kaynak!$R$5:$S$56,2,0)</f>
        <v>Eylül</v>
      </c>
      <c r="O251" s="53" t="str">
        <f>VLOOKUP(Rapor!$T$5&amp;Data!G251,Kaynak!$A$5:$L$9578,12,0)</f>
        <v>Eylül</v>
      </c>
    </row>
    <row r="252" spans="1:15" x14ac:dyDescent="0.25">
      <c r="A252" t="str">
        <f>E252&amp;IF(MAX(Rapor!$B$12:$B$16)&gt;=G252,"Topla","")</f>
        <v>2016Topla</v>
      </c>
      <c r="B252" s="53" t="str">
        <f t="shared" si="6"/>
        <v>2016Ekim</v>
      </c>
      <c r="D252" t="str">
        <f t="shared" si="7"/>
        <v>201640</v>
      </c>
      <c r="E252">
        <v>2016</v>
      </c>
      <c r="F252" t="s">
        <v>340</v>
      </c>
      <c r="G252" s="54">
        <v>40</v>
      </c>
      <c r="H252" t="s">
        <v>339</v>
      </c>
      <c r="I252" s="55">
        <v>671349</v>
      </c>
      <c r="J252" s="56">
        <v>0.29399999999999998</v>
      </c>
      <c r="K252" s="55">
        <v>748215</v>
      </c>
      <c r="L252" s="56">
        <v>0.26200000000000001</v>
      </c>
      <c r="M252" s="54">
        <v>47</v>
      </c>
      <c r="N252" s="53" t="str">
        <f>VLOOKUP(G252,Kaynak!$R$5:$S$56,2,0)</f>
        <v>Ekim</v>
      </c>
      <c r="O252" s="53" t="str">
        <f>VLOOKUP(Rapor!$T$5&amp;Data!G252,Kaynak!$A$5:$L$9578,12,0)</f>
        <v>Ekim</v>
      </c>
    </row>
    <row r="253" spans="1:15" x14ac:dyDescent="0.25">
      <c r="A253" t="str">
        <f>E253&amp;IF(MAX(Rapor!$B$12:$B$16)&gt;=G253,"Topla","")</f>
        <v>2016Topla</v>
      </c>
      <c r="B253" s="53" t="str">
        <f t="shared" si="6"/>
        <v>2016Ekim</v>
      </c>
      <c r="D253" t="str">
        <f t="shared" si="7"/>
        <v>201641</v>
      </c>
      <c r="E253">
        <v>2016</v>
      </c>
      <c r="F253" t="s">
        <v>338</v>
      </c>
      <c r="G253" s="57">
        <v>41</v>
      </c>
      <c r="H253" t="s">
        <v>339</v>
      </c>
      <c r="I253" s="58">
        <v>624280</v>
      </c>
      <c r="J253" s="60">
        <v>-7.0000000000000007E-2</v>
      </c>
      <c r="K253" s="58">
        <v>747454</v>
      </c>
      <c r="L253" s="59" t="s">
        <v>8</v>
      </c>
      <c r="M253" s="57">
        <v>54</v>
      </c>
      <c r="N253" s="53" t="str">
        <f>VLOOKUP(G253,Kaynak!$R$5:$S$56,2,0)</f>
        <v>Ekim</v>
      </c>
      <c r="O253" s="53" t="str">
        <f>VLOOKUP(Rapor!$T$5&amp;Data!G253,Kaynak!$A$5:$L$9578,12,0)</f>
        <v>Ekim</v>
      </c>
    </row>
    <row r="254" spans="1:15" x14ac:dyDescent="0.25">
      <c r="A254" t="str">
        <f>E254&amp;IF(MAX(Rapor!$B$12:$B$16)&gt;=G254,"Topla","")</f>
        <v>2016Topla</v>
      </c>
      <c r="B254" s="53" t="str">
        <f t="shared" si="6"/>
        <v>2016Ekim</v>
      </c>
      <c r="D254" t="str">
        <f t="shared" si="7"/>
        <v>201642</v>
      </c>
      <c r="E254">
        <v>2016</v>
      </c>
      <c r="F254" t="s">
        <v>336</v>
      </c>
      <c r="G254" s="54">
        <v>42</v>
      </c>
      <c r="H254" t="s">
        <v>337</v>
      </c>
      <c r="I254" s="55">
        <v>664555</v>
      </c>
      <c r="J254" s="56">
        <v>6.5000000000000002E-2</v>
      </c>
      <c r="K254" s="55">
        <v>773000</v>
      </c>
      <c r="L254" s="56">
        <v>3.4000000000000002E-2</v>
      </c>
      <c r="M254" s="54">
        <v>58</v>
      </c>
      <c r="N254" s="53" t="str">
        <f>VLOOKUP(G254,Kaynak!$R$5:$S$56,2,0)</f>
        <v>Ekim</v>
      </c>
      <c r="O254" s="53" t="str">
        <f>VLOOKUP(Rapor!$T$5&amp;Data!G254,Kaynak!$A$5:$L$9578,12,0)</f>
        <v>Ekim</v>
      </c>
    </row>
    <row r="255" spans="1:15" x14ac:dyDescent="0.25">
      <c r="A255" t="str">
        <f>E255&amp;IF(MAX(Rapor!$B$12:$B$16)&gt;=G255,"Topla","")</f>
        <v>2016Topla</v>
      </c>
      <c r="B255" s="53" t="str">
        <f t="shared" si="6"/>
        <v>2016Ekim</v>
      </c>
      <c r="D255" t="str">
        <f t="shared" si="7"/>
        <v>201643</v>
      </c>
      <c r="E255">
        <v>2016</v>
      </c>
      <c r="F255" t="s">
        <v>335</v>
      </c>
      <c r="G255" s="57">
        <v>43</v>
      </c>
      <c r="H255" t="s">
        <v>334</v>
      </c>
      <c r="I255" s="58">
        <v>1029841</v>
      </c>
      <c r="J255" s="43">
        <v>0.55000000000000004</v>
      </c>
      <c r="K255" s="58">
        <v>1112243</v>
      </c>
      <c r="L255" s="43">
        <v>0.439</v>
      </c>
      <c r="M255" s="57">
        <v>47</v>
      </c>
      <c r="N255" s="53" t="str">
        <f>VLOOKUP(G255,Kaynak!$R$5:$S$56,2,0)</f>
        <v>Ekim</v>
      </c>
      <c r="O255" s="53" t="str">
        <f>VLOOKUP(Rapor!$T$5&amp;Data!G255,Kaynak!$A$5:$L$9578,12,0)</f>
        <v>Ekim</v>
      </c>
    </row>
    <row r="256" spans="1:15" x14ac:dyDescent="0.25">
      <c r="A256" t="str">
        <f>E256&amp;IF(MAX(Rapor!$B$12:$B$16)&gt;=G256,"Topla","")</f>
        <v>2016Topla</v>
      </c>
      <c r="B256" s="53" t="str">
        <f t="shared" si="6"/>
        <v>2016Kasım</v>
      </c>
      <c r="D256" t="str">
        <f t="shared" si="7"/>
        <v>201644</v>
      </c>
      <c r="E256">
        <v>2016</v>
      </c>
      <c r="F256" t="s">
        <v>333</v>
      </c>
      <c r="G256" s="54">
        <v>44</v>
      </c>
      <c r="H256" t="s">
        <v>334</v>
      </c>
      <c r="I256" s="55">
        <v>1399888</v>
      </c>
      <c r="J256" s="56">
        <v>0.35899999999999999</v>
      </c>
      <c r="K256" s="55">
        <v>1457908</v>
      </c>
      <c r="L256" s="56">
        <v>0.311</v>
      </c>
      <c r="M256" s="54">
        <v>53</v>
      </c>
      <c r="N256" s="53" t="str">
        <f>VLOOKUP(G256,Kaynak!$R$5:$S$56,2,0)</f>
        <v>Kasım</v>
      </c>
      <c r="O256" s="53" t="str">
        <f>VLOOKUP(Rapor!$T$5&amp;Data!G256,Kaynak!$A$5:$L$9578,12,0)</f>
        <v>Kasım</v>
      </c>
    </row>
    <row r="257" spans="1:16" x14ac:dyDescent="0.25">
      <c r="A257" t="str">
        <f>E257&amp;IF(MAX(Rapor!$B$12:$B$16)&gt;=G257,"Topla","")</f>
        <v>2016Topla</v>
      </c>
      <c r="B257" s="53" t="str">
        <f t="shared" si="6"/>
        <v>2016Kasım</v>
      </c>
      <c r="D257" t="str">
        <f t="shared" si="7"/>
        <v>201645</v>
      </c>
      <c r="E257">
        <v>2016</v>
      </c>
      <c r="F257" t="s">
        <v>332</v>
      </c>
      <c r="G257" s="57">
        <v>45</v>
      </c>
      <c r="H257" t="s">
        <v>330</v>
      </c>
      <c r="I257" s="58">
        <v>1612163</v>
      </c>
      <c r="J257" s="43">
        <v>0.152</v>
      </c>
      <c r="K257" s="58">
        <v>1663140</v>
      </c>
      <c r="L257" s="43">
        <v>0.14099999999999999</v>
      </c>
      <c r="M257" s="57">
        <v>50</v>
      </c>
      <c r="N257" s="53" t="str">
        <f>VLOOKUP(G257,Kaynak!$R$5:$S$56,2,0)</f>
        <v>Kasım</v>
      </c>
      <c r="O257" s="53" t="str">
        <f>VLOOKUP(Rapor!$T$5&amp;Data!G257,Kaynak!$A$5:$L$9578,12,0)</f>
        <v>Kasım</v>
      </c>
    </row>
    <row r="258" spans="1:16" x14ac:dyDescent="0.25">
      <c r="A258" t="str">
        <f>E258&amp;IF(MAX(Rapor!$B$12:$B$16)&gt;=G258,"Topla","")</f>
        <v>2016Topla</v>
      </c>
      <c r="B258" s="53" t="str">
        <f t="shared" si="6"/>
        <v>2016Kasım</v>
      </c>
      <c r="D258" t="str">
        <f t="shared" si="7"/>
        <v>201646</v>
      </c>
      <c r="E258">
        <v>2016</v>
      </c>
      <c r="F258" t="s">
        <v>331</v>
      </c>
      <c r="G258" s="54">
        <v>46</v>
      </c>
      <c r="H258" t="s">
        <v>330</v>
      </c>
      <c r="I258" s="55">
        <v>1519409</v>
      </c>
      <c r="J258" s="61">
        <v>-5.8000000000000003E-2</v>
      </c>
      <c r="K258" s="55">
        <v>1564353</v>
      </c>
      <c r="L258" s="61">
        <v>-5.8999999999999997E-2</v>
      </c>
      <c r="M258" s="54">
        <v>53</v>
      </c>
      <c r="N258" s="53" t="str">
        <f>VLOOKUP(G258,Kaynak!$R$5:$S$56,2,0)</f>
        <v>Kasım</v>
      </c>
      <c r="O258" s="53" t="str">
        <f>VLOOKUP(Rapor!$T$5&amp;Data!G258,Kaynak!$A$5:$L$9578,12,0)</f>
        <v>Kasım</v>
      </c>
    </row>
    <row r="259" spans="1:16" x14ac:dyDescent="0.25">
      <c r="A259" t="str">
        <f>E259&amp;IF(MAX(Rapor!$B$12:$B$16)&gt;=G259,"Topla","")</f>
        <v>2016Topla</v>
      </c>
      <c r="B259" s="53" t="str">
        <f t="shared" si="6"/>
        <v>2016Kasım</v>
      </c>
      <c r="D259" t="str">
        <f t="shared" si="7"/>
        <v>201647</v>
      </c>
      <c r="E259">
        <v>2016</v>
      </c>
      <c r="F259" t="s">
        <v>329</v>
      </c>
      <c r="G259" s="57">
        <v>47</v>
      </c>
      <c r="H259" t="s">
        <v>330</v>
      </c>
      <c r="I259" s="58">
        <v>1726721</v>
      </c>
      <c r="J259" s="43">
        <v>0.13600000000000001</v>
      </c>
      <c r="K259" s="58">
        <v>1831599</v>
      </c>
      <c r="L259" s="43">
        <v>0.17100000000000001</v>
      </c>
      <c r="M259" s="57">
        <v>59</v>
      </c>
      <c r="N259" s="53" t="str">
        <f>VLOOKUP(G259,Kaynak!$R$5:$S$56,2,0)</f>
        <v>Kasım</v>
      </c>
      <c r="O259" s="53" t="str">
        <f>VLOOKUP(Rapor!$T$5&amp;Data!G259,Kaynak!$A$5:$L$9578,12,0)</f>
        <v>Kasım</v>
      </c>
    </row>
    <row r="260" spans="1:16" x14ac:dyDescent="0.25">
      <c r="A260" t="str">
        <f>E260&amp;IF(MAX(Rapor!$B$12:$B$16)&gt;=G260,"Topla","")</f>
        <v>2016</v>
      </c>
      <c r="B260" s="53" t="str">
        <f t="shared" ref="B260:B323" si="8">E260&amp;O260</f>
        <v>2016Aralık</v>
      </c>
      <c r="D260" t="str">
        <f t="shared" si="7"/>
        <v>201648</v>
      </c>
      <c r="E260">
        <v>2016</v>
      </c>
      <c r="F260" t="s">
        <v>327</v>
      </c>
      <c r="G260" s="54">
        <v>48</v>
      </c>
      <c r="H260" t="s">
        <v>328</v>
      </c>
      <c r="I260" s="55">
        <v>1722393</v>
      </c>
      <c r="J260" s="6" t="s">
        <v>8</v>
      </c>
      <c r="K260" s="55">
        <v>1827342</v>
      </c>
      <c r="L260" s="6" t="s">
        <v>8</v>
      </c>
      <c r="M260" s="54">
        <v>53</v>
      </c>
      <c r="N260" s="53" t="str">
        <f>VLOOKUP(G260,Kaynak!$R$5:$S$56,2,0)</f>
        <v>Aralık</v>
      </c>
      <c r="O260" s="53" t="str">
        <f>VLOOKUP(Rapor!$T$5&amp;Data!G260,Kaynak!$A$5:$L$9578,12,0)</f>
        <v>Aralık</v>
      </c>
    </row>
    <row r="261" spans="1:16" x14ac:dyDescent="0.25">
      <c r="A261" t="str">
        <f>E261&amp;IF(MAX(Rapor!$B$12:$B$16)&gt;=G261,"Topla","")</f>
        <v>2016</v>
      </c>
      <c r="B261" s="53" t="str">
        <f t="shared" si="8"/>
        <v>2016Aralık</v>
      </c>
      <c r="D261" t="str">
        <f t="shared" ref="D261:D292" si="9">+E261&amp;G261</f>
        <v>201649</v>
      </c>
      <c r="E261">
        <v>2016</v>
      </c>
      <c r="F261" t="s">
        <v>326</v>
      </c>
      <c r="G261" s="57">
        <v>49</v>
      </c>
      <c r="H261" t="s">
        <v>324</v>
      </c>
      <c r="I261" s="58">
        <v>1775562</v>
      </c>
      <c r="J261" s="43">
        <v>3.1E-2</v>
      </c>
      <c r="K261" s="58">
        <v>1888555</v>
      </c>
      <c r="L261" s="43">
        <v>3.3000000000000002E-2</v>
      </c>
      <c r="M261" s="57">
        <v>54</v>
      </c>
      <c r="N261" s="53" t="str">
        <f>VLOOKUP(G261,Kaynak!$R$5:$S$56,2,0)</f>
        <v>Aralık</v>
      </c>
      <c r="O261" s="53" t="str">
        <f>VLOOKUP(Rapor!$T$5&amp;Data!G261,Kaynak!$A$5:$L$9578,12,0)</f>
        <v>Aralık</v>
      </c>
    </row>
    <row r="262" spans="1:16" x14ac:dyDescent="0.25">
      <c r="A262" t="str">
        <f>E262&amp;IF(MAX(Rapor!$B$12:$B$16)&gt;=G262,"Topla","")</f>
        <v>2016</v>
      </c>
      <c r="B262" s="53" t="str">
        <f t="shared" si="8"/>
        <v>2016Aralık</v>
      </c>
      <c r="D262" t="str">
        <f t="shared" si="9"/>
        <v>201650</v>
      </c>
      <c r="E262">
        <v>2016</v>
      </c>
      <c r="F262" t="s">
        <v>325</v>
      </c>
      <c r="G262" s="54">
        <v>50</v>
      </c>
      <c r="H262" t="s">
        <v>324</v>
      </c>
      <c r="I262" s="55">
        <v>1479368</v>
      </c>
      <c r="J262" s="61">
        <v>-0.16700000000000001</v>
      </c>
      <c r="K262" s="55">
        <v>1611510</v>
      </c>
      <c r="L262" s="61">
        <v>-0.14699999999999999</v>
      </c>
      <c r="M262" s="54">
        <v>59</v>
      </c>
      <c r="N262" s="53" t="str">
        <f>VLOOKUP(G262,Kaynak!$R$5:$S$56,2,0)</f>
        <v>Aralık</v>
      </c>
      <c r="O262" s="53" t="str">
        <f>VLOOKUP(Rapor!$T$5&amp;Data!G262,Kaynak!$A$5:$L$9578,12,0)</f>
        <v>Aralık</v>
      </c>
    </row>
    <row r="263" spans="1:16" x14ac:dyDescent="0.25">
      <c r="A263" t="str">
        <f>E263&amp;IF(MAX(Rapor!$B$12:$B$16)&gt;=G263,"Topla","")</f>
        <v>2016</v>
      </c>
      <c r="B263" s="53" t="str">
        <f t="shared" si="8"/>
        <v>2016Aralık</v>
      </c>
      <c r="D263" t="str">
        <f t="shared" si="9"/>
        <v>201651</v>
      </c>
      <c r="E263">
        <v>2016</v>
      </c>
      <c r="F263" t="s">
        <v>323</v>
      </c>
      <c r="G263" s="57">
        <v>51</v>
      </c>
      <c r="H263" t="s">
        <v>324</v>
      </c>
      <c r="I263" s="58">
        <v>1308434</v>
      </c>
      <c r="J263" s="60">
        <v>-0.11600000000000001</v>
      </c>
      <c r="K263" s="58">
        <v>1391175</v>
      </c>
      <c r="L263" s="60">
        <v>-0.13700000000000001</v>
      </c>
      <c r="M263" s="57">
        <v>58</v>
      </c>
      <c r="N263" s="53" t="str">
        <f>VLOOKUP(G263,Kaynak!$R$5:$S$56,2,0)</f>
        <v>Aralık</v>
      </c>
      <c r="O263" s="53" t="str">
        <f>VLOOKUP(Rapor!$T$5&amp;Data!G263,Kaynak!$A$5:$L$9578,12,0)</f>
        <v>Aralık</v>
      </c>
    </row>
    <row r="264" spans="1:16" x14ac:dyDescent="0.25">
      <c r="A264" t="str">
        <f>E264&amp;IF(MAX(Rapor!$B$12:$B$16)&gt;=G264,"Topla","")</f>
        <v>2016</v>
      </c>
      <c r="B264" s="53" t="str">
        <f t="shared" si="8"/>
        <v>2016Aralık</v>
      </c>
      <c r="D264" t="str">
        <f t="shared" si="9"/>
        <v>201652</v>
      </c>
      <c r="E264">
        <v>2016</v>
      </c>
      <c r="F264" t="s">
        <v>321</v>
      </c>
      <c r="G264" s="54">
        <v>52</v>
      </c>
      <c r="H264" t="s">
        <v>322</v>
      </c>
      <c r="I264" s="55">
        <v>1289501</v>
      </c>
      <c r="J264" s="61">
        <v>-1.4E-2</v>
      </c>
      <c r="K264" s="55">
        <v>1411494</v>
      </c>
      <c r="L264" s="56">
        <v>1.4999999999999999E-2</v>
      </c>
      <c r="M264" s="54">
        <v>54</v>
      </c>
      <c r="N264" s="53" t="str">
        <f>VLOOKUP(G264,Kaynak!$R$5:$S$56,2,0)</f>
        <v>Aralık</v>
      </c>
      <c r="O264" s="53" t="str">
        <f>VLOOKUP(Rapor!$T$5&amp;Data!G264,Kaynak!$A$5:$L$9578,12,0)</f>
        <v>Aralık</v>
      </c>
    </row>
    <row r="265" spans="1:16" s="38" customFormat="1" x14ac:dyDescent="0.25">
      <c r="A265" s="53" t="str">
        <f>E265&amp;IF(MAX(Rapor!$B$12:$B$16)&gt;=G265,"Topla","")</f>
        <v>2017Topla</v>
      </c>
      <c r="B265" s="53" t="str">
        <f t="shared" si="8"/>
        <v>2017Ocak</v>
      </c>
      <c r="C265" s="53"/>
      <c r="D265" s="53" t="str">
        <f t="shared" si="9"/>
        <v>20171</v>
      </c>
      <c r="E265" s="53">
        <v>2017</v>
      </c>
      <c r="F265" s="53" t="s">
        <v>83</v>
      </c>
      <c r="G265" s="54">
        <v>1</v>
      </c>
      <c r="H265" s="53" t="s">
        <v>330</v>
      </c>
      <c r="I265" s="55">
        <v>957628</v>
      </c>
      <c r="J265" s="61">
        <v>-0.25700000000000001</v>
      </c>
      <c r="K265" s="55">
        <v>1083754</v>
      </c>
      <c r="L265" s="61">
        <v>-0.23200000000000001</v>
      </c>
      <c r="M265" s="54">
        <v>50</v>
      </c>
      <c r="N265" s="53" t="str">
        <f>VLOOKUP(G265,Kaynak!$R$5:$S$56,2,0)</f>
        <v>Ocak</v>
      </c>
      <c r="O265" s="53" t="str">
        <f>VLOOKUP(Rapor!$T$5&amp;Data!G265,Kaynak!$A$5:$L$9578,12,0)</f>
        <v>Ocak</v>
      </c>
    </row>
    <row r="266" spans="1:16" s="52" customFormat="1" x14ac:dyDescent="0.25">
      <c r="A266" s="53" t="str">
        <f>E266&amp;IF(MAX(Rapor!$B$12:$B$16)&gt;=G266,"Topla","")</f>
        <v>2017Topla</v>
      </c>
      <c r="B266" s="53" t="str">
        <f t="shared" si="8"/>
        <v>2017Ocak</v>
      </c>
      <c r="C266" s="53"/>
      <c r="D266" s="53" t="str">
        <f t="shared" si="9"/>
        <v>20172</v>
      </c>
      <c r="E266" s="53">
        <v>2017</v>
      </c>
      <c r="F266" s="53" t="s">
        <v>81</v>
      </c>
      <c r="G266" s="57">
        <v>2</v>
      </c>
      <c r="H266" s="53" t="s">
        <v>439</v>
      </c>
      <c r="I266" s="58">
        <v>1588623</v>
      </c>
      <c r="J266" s="43">
        <v>0.65900000000000003</v>
      </c>
      <c r="K266" s="58">
        <v>1649106</v>
      </c>
      <c r="L266" s="43">
        <v>0.52200000000000002</v>
      </c>
      <c r="M266" s="57">
        <v>50</v>
      </c>
      <c r="N266" s="53" t="str">
        <f>VLOOKUP(G266,Kaynak!$R$5:$S$56,2,0)</f>
        <v>Ocak</v>
      </c>
      <c r="O266" s="53" t="str">
        <f>VLOOKUP(Rapor!$T$5&amp;Data!G266,Kaynak!$A$5:$L$9578,12,0)</f>
        <v>Ocak</v>
      </c>
    </row>
    <row r="267" spans="1:16" s="38" customFormat="1" x14ac:dyDescent="0.25">
      <c r="A267" s="53" t="str">
        <f>E267&amp;IF(MAX(Rapor!$B$12:$B$16)&gt;=G267,"Topla","")</f>
        <v>2017Topla</v>
      </c>
      <c r="B267" s="53" t="str">
        <f t="shared" si="8"/>
        <v>2017Ocak</v>
      </c>
      <c r="C267" s="53"/>
      <c r="D267" s="53" t="str">
        <f t="shared" si="9"/>
        <v>20173</v>
      </c>
      <c r="E267" s="53">
        <v>2017</v>
      </c>
      <c r="F267" s="53" t="s">
        <v>80</v>
      </c>
      <c r="G267" s="54">
        <v>3</v>
      </c>
      <c r="H267" s="53" t="s">
        <v>439</v>
      </c>
      <c r="I267" s="55">
        <v>1572300</v>
      </c>
      <c r="J267" s="61">
        <v>-0.01</v>
      </c>
      <c r="K267" s="55">
        <v>1655592</v>
      </c>
      <c r="L267" s="6" t="s">
        <v>8</v>
      </c>
      <c r="M267" s="54">
        <v>56</v>
      </c>
      <c r="N267" s="53" t="str">
        <f>VLOOKUP(G267,Kaynak!$R$5:$S$56,2,0)</f>
        <v>Ocak</v>
      </c>
      <c r="O267" s="53" t="str">
        <f>VLOOKUP(Rapor!$T$5&amp;Data!G267,Kaynak!$A$5:$L$9578,12,0)</f>
        <v>Ocak</v>
      </c>
    </row>
    <row r="268" spans="1:16" s="38" customFormat="1" x14ac:dyDescent="0.25">
      <c r="A268" s="53" t="str">
        <f>E268&amp;IF(MAX(Rapor!$B$12:$B$16)&gt;=G268,"Topla","")</f>
        <v>2017Topla</v>
      </c>
      <c r="B268" s="53" t="str">
        <f t="shared" si="8"/>
        <v>2017Ocak</v>
      </c>
      <c r="C268" s="53"/>
      <c r="D268" s="53" t="str">
        <f t="shared" si="9"/>
        <v>20174</v>
      </c>
      <c r="E268" s="53">
        <v>2017</v>
      </c>
      <c r="F268" s="53" t="s">
        <v>78</v>
      </c>
      <c r="G268" s="57">
        <v>4</v>
      </c>
      <c r="H268" s="53" t="s">
        <v>438</v>
      </c>
      <c r="I268" s="58">
        <v>2435754</v>
      </c>
      <c r="J268" s="43">
        <v>0.54900000000000004</v>
      </c>
      <c r="K268" s="58">
        <v>2577109</v>
      </c>
      <c r="L268" s="43">
        <v>0.55700000000000005</v>
      </c>
      <c r="M268" s="57">
        <v>53</v>
      </c>
      <c r="N268" s="53" t="str">
        <f>VLOOKUP(G268,Kaynak!$R$5:$S$56,2,0)</f>
        <v>Ocak</v>
      </c>
      <c r="O268" s="53" t="str">
        <f>VLOOKUP(Rapor!$T$5&amp;Data!G268,Kaynak!$A$5:$L$9578,12,0)</f>
        <v>Ocak</v>
      </c>
    </row>
    <row r="269" spans="1:16" s="38" customFormat="1" x14ac:dyDescent="0.25">
      <c r="A269" s="53" t="str">
        <f>E269&amp;IF(MAX(Rapor!$B$12:$B$16)&gt;=G269,"Topla","")</f>
        <v>2017Topla</v>
      </c>
      <c r="B269" s="53" t="str">
        <f t="shared" si="8"/>
        <v>2017Şubat</v>
      </c>
      <c r="C269" s="53"/>
      <c r="D269" s="53" t="str">
        <f t="shared" si="9"/>
        <v>20175</v>
      </c>
      <c r="E269" s="53">
        <v>2017</v>
      </c>
      <c r="F269" s="53" t="s">
        <v>77</v>
      </c>
      <c r="G269" s="54">
        <v>5</v>
      </c>
      <c r="H269" s="53" t="s">
        <v>438</v>
      </c>
      <c r="I269" s="55">
        <v>2357802</v>
      </c>
      <c r="J269" s="61">
        <v>-3.2000000000000001E-2</v>
      </c>
      <c r="K269" s="55">
        <v>2499501</v>
      </c>
      <c r="L269" s="61">
        <v>-0.03</v>
      </c>
      <c r="M269" s="54">
        <v>52</v>
      </c>
      <c r="N269" s="53" t="str">
        <f>VLOOKUP(G269,Kaynak!$R$5:$S$56,2,0)</f>
        <v>Şubat</v>
      </c>
      <c r="O269" s="53" t="str">
        <f>VLOOKUP(Rapor!$T$5&amp;Data!G269,Kaynak!$A$5:$L$9578,12,0)</f>
        <v>Şubat</v>
      </c>
    </row>
    <row r="270" spans="1:16" s="38" customFormat="1" x14ac:dyDescent="0.25">
      <c r="A270" s="38" t="str">
        <f>E270&amp;IF(MAX(Rapor!$B$12:$B$16)&gt;=G270,"Topla","")</f>
        <v>2017Topla</v>
      </c>
      <c r="B270" s="53" t="str">
        <f t="shared" si="8"/>
        <v>2017Şubat</v>
      </c>
      <c r="D270" s="38" t="str">
        <f t="shared" si="9"/>
        <v>20176</v>
      </c>
      <c r="E270" s="38">
        <v>2017</v>
      </c>
      <c r="F270" s="38" t="s">
        <v>76</v>
      </c>
      <c r="G270" s="57">
        <v>6</v>
      </c>
      <c r="H270" s="38" t="s">
        <v>438</v>
      </c>
      <c r="I270" s="42">
        <v>1426415</v>
      </c>
      <c r="J270" s="60">
        <v>-0.39500000000000002</v>
      </c>
      <c r="K270" s="42">
        <v>1597248</v>
      </c>
      <c r="L270" s="60">
        <v>-0.36099999999999999</v>
      </c>
      <c r="M270" s="41">
        <v>58</v>
      </c>
      <c r="N270" s="53" t="str">
        <f>VLOOKUP(G270,Kaynak!$R$5:$S$56,2,0)</f>
        <v>Şubat</v>
      </c>
      <c r="O270" s="53" t="str">
        <f>VLOOKUP(Rapor!$T$5&amp;Data!G270,Kaynak!$A$5:$L$9578,12,0)</f>
        <v>Şubat</v>
      </c>
      <c r="P270" s="31"/>
    </row>
    <row r="271" spans="1:16" s="38" customFormat="1" x14ac:dyDescent="0.25">
      <c r="A271" s="38" t="str">
        <f>E271&amp;IF(MAX(Rapor!$B$12:$B$16)&gt;=G271,"Topla","")</f>
        <v>2017Topla</v>
      </c>
      <c r="B271" s="53" t="str">
        <f t="shared" si="8"/>
        <v>2017Şubat</v>
      </c>
      <c r="D271" s="38" t="str">
        <f t="shared" si="9"/>
        <v>20177</v>
      </c>
      <c r="E271" s="38">
        <v>2017</v>
      </c>
      <c r="F271" s="38" t="s">
        <v>74</v>
      </c>
      <c r="G271" s="54">
        <v>7</v>
      </c>
      <c r="H271" s="38" t="s">
        <v>437</v>
      </c>
      <c r="I271" s="55">
        <v>1637468</v>
      </c>
      <c r="J271" s="56">
        <v>0.14799999999999999</v>
      </c>
      <c r="K271" s="55">
        <v>1796111</v>
      </c>
      <c r="L271" s="56">
        <v>0.125</v>
      </c>
      <c r="M271" s="54">
        <v>63</v>
      </c>
      <c r="N271" s="53" t="str">
        <f>VLOOKUP(G271,Kaynak!$R$5:$S$56,2,0)</f>
        <v>Şubat</v>
      </c>
      <c r="O271" s="53" t="str">
        <f>VLOOKUP(Rapor!$T$5&amp;Data!G271,Kaynak!$A$5:$L$9578,12,0)</f>
        <v>Şubat</v>
      </c>
      <c r="P271" s="31"/>
    </row>
    <row r="272" spans="1:16" s="38" customFormat="1" x14ac:dyDescent="0.25">
      <c r="A272" s="38" t="str">
        <f>E272&amp;IF(MAX(Rapor!$B$12:$B$16)&gt;=G272,"Topla","")</f>
        <v>2017Topla</v>
      </c>
      <c r="B272" s="53" t="str">
        <f t="shared" si="8"/>
        <v>2017Şubat</v>
      </c>
      <c r="D272" s="38" t="str">
        <f t="shared" si="9"/>
        <v>20178</v>
      </c>
      <c r="E272" s="38">
        <v>2017</v>
      </c>
      <c r="F272" s="38" t="s">
        <v>73</v>
      </c>
      <c r="G272" s="57">
        <v>8</v>
      </c>
      <c r="H272" s="38" t="s">
        <v>433</v>
      </c>
      <c r="I272" s="42">
        <v>3211828</v>
      </c>
      <c r="J272" s="43">
        <v>0.96099999999999997</v>
      </c>
      <c r="K272" s="42">
        <v>3267669</v>
      </c>
      <c r="L272" s="43">
        <v>0.81899999999999995</v>
      </c>
      <c r="M272" s="41">
        <v>49</v>
      </c>
      <c r="N272" s="53" t="str">
        <f>VLOOKUP(G272,Kaynak!$R$5:$S$56,2,0)</f>
        <v>Şubat</v>
      </c>
      <c r="O272" s="53" t="str">
        <f>VLOOKUP(Rapor!$T$5&amp;Data!G272,Kaynak!$A$5:$L$9578,12,0)</f>
        <v>Şubat</v>
      </c>
      <c r="P272" s="31"/>
    </row>
    <row r="273" spans="1:16" s="38" customFormat="1" x14ac:dyDescent="0.25">
      <c r="A273" s="38" t="str">
        <f>E273&amp;IF(MAX(Rapor!$B$12:$B$16)&gt;=G273,"Topla","")</f>
        <v>2017Topla</v>
      </c>
      <c r="B273" s="53" t="str">
        <f t="shared" si="8"/>
        <v>2017Mart</v>
      </c>
      <c r="D273" s="38" t="str">
        <f t="shared" si="9"/>
        <v>20179</v>
      </c>
      <c r="E273" s="38">
        <v>2017</v>
      </c>
      <c r="F273" s="38" t="s">
        <v>436</v>
      </c>
      <c r="G273" s="54">
        <v>9</v>
      </c>
      <c r="H273" s="38" t="s">
        <v>433</v>
      </c>
      <c r="I273" s="55">
        <v>2332062</v>
      </c>
      <c r="J273" s="61">
        <v>-0.27400000000000002</v>
      </c>
      <c r="K273" s="55">
        <v>2378757</v>
      </c>
      <c r="L273" s="61">
        <v>-0.27200000000000002</v>
      </c>
      <c r="M273" s="54">
        <v>48</v>
      </c>
      <c r="N273" s="53" t="str">
        <f>VLOOKUP(G273,Kaynak!$R$5:$S$56,2,0)</f>
        <v>Mart</v>
      </c>
      <c r="O273" s="53" t="str">
        <f>VLOOKUP(Rapor!$T$5&amp;Data!G273,Kaynak!$A$5:$L$9578,12,0)</f>
        <v>Mart</v>
      </c>
      <c r="P273" s="31"/>
    </row>
    <row r="274" spans="1:16" s="38" customFormat="1" x14ac:dyDescent="0.25">
      <c r="A274" s="38" t="str">
        <f>E274&amp;IF(MAX(Rapor!$B$12:$B$16)&gt;=G274,"Topla","")</f>
        <v>2017Topla</v>
      </c>
      <c r="B274" s="53" t="str">
        <f t="shared" si="8"/>
        <v>2017Mart</v>
      </c>
      <c r="D274" s="38" t="str">
        <f t="shared" si="9"/>
        <v>201710</v>
      </c>
      <c r="E274" s="38">
        <v>2017</v>
      </c>
      <c r="F274" s="38" t="s">
        <v>435</v>
      </c>
      <c r="G274" s="57">
        <v>10</v>
      </c>
      <c r="H274" s="38" t="s">
        <v>433</v>
      </c>
      <c r="I274" s="58">
        <v>2004155</v>
      </c>
      <c r="J274" s="60">
        <v>-0.14099999999999999</v>
      </c>
      <c r="K274" s="58">
        <v>2061658</v>
      </c>
      <c r="L274" s="60">
        <v>-0.13300000000000001</v>
      </c>
      <c r="M274" s="57">
        <v>52</v>
      </c>
      <c r="N274" s="53" t="str">
        <f>VLOOKUP(G274,Kaynak!$R$5:$S$56,2,0)</f>
        <v>Mart</v>
      </c>
      <c r="O274" s="53" t="str">
        <f>VLOOKUP(Rapor!$T$5&amp;Data!G274,Kaynak!$A$5:$L$9578,12,0)</f>
        <v>Mart</v>
      </c>
      <c r="P274" s="31"/>
    </row>
    <row r="275" spans="1:16" s="38" customFormat="1" x14ac:dyDescent="0.25">
      <c r="A275" s="38" t="str">
        <f>E275&amp;IF(MAX(Rapor!$B$12:$B$16)&gt;=G275,"Topla","")</f>
        <v>2017Topla</v>
      </c>
      <c r="B275" s="53" t="str">
        <f t="shared" si="8"/>
        <v>2017Mart</v>
      </c>
      <c r="D275" s="38" t="str">
        <f t="shared" si="9"/>
        <v>201711</v>
      </c>
      <c r="E275" s="38">
        <v>2017</v>
      </c>
      <c r="F275" s="38" t="s">
        <v>434</v>
      </c>
      <c r="G275" s="54">
        <v>11</v>
      </c>
      <c r="H275" s="38" t="s">
        <v>433</v>
      </c>
      <c r="I275" s="55">
        <v>1678180</v>
      </c>
      <c r="J275" s="61">
        <v>-0.16300000000000001</v>
      </c>
      <c r="K275" s="55">
        <v>1745491</v>
      </c>
      <c r="L275" s="61">
        <v>-0.153</v>
      </c>
      <c r="M275" s="54">
        <v>48</v>
      </c>
      <c r="N275" s="53" t="str">
        <f>VLOOKUP(G275,Kaynak!$R$5:$S$56,2,0)</f>
        <v>Mart</v>
      </c>
      <c r="O275" s="53" t="str">
        <f>VLOOKUP(Rapor!$T$5&amp;Data!G275,Kaynak!$A$5:$L$9578,12,0)</f>
        <v>Mart</v>
      </c>
      <c r="P275" s="31"/>
    </row>
    <row r="276" spans="1:16" s="38" customFormat="1" x14ac:dyDescent="0.25">
      <c r="A276" s="38" t="str">
        <f>E276&amp;IF(MAX(Rapor!$B$12:$B$16)&gt;=G276,"Topla","")</f>
        <v>2017Topla</v>
      </c>
      <c r="B276" s="53" t="str">
        <f t="shared" si="8"/>
        <v>2017Mart</v>
      </c>
      <c r="D276" s="38" t="str">
        <f t="shared" si="9"/>
        <v>201712</v>
      </c>
      <c r="E276" s="38">
        <v>2017</v>
      </c>
      <c r="F276" s="38" t="s">
        <v>432</v>
      </c>
      <c r="G276" s="57">
        <v>12</v>
      </c>
      <c r="H276" s="38" t="s">
        <v>433</v>
      </c>
      <c r="I276" s="42">
        <v>1313371</v>
      </c>
      <c r="J276" s="60">
        <v>-0.217</v>
      </c>
      <c r="K276" s="42">
        <v>1381039</v>
      </c>
      <c r="L276" s="60">
        <v>-0.20899999999999999</v>
      </c>
      <c r="M276" s="41">
        <v>52</v>
      </c>
      <c r="N276" s="53" t="str">
        <f>VLOOKUP(G276,Kaynak!$R$5:$S$56,2,0)</f>
        <v>Mart</v>
      </c>
      <c r="O276" s="53" t="str">
        <f>VLOOKUP(Rapor!$T$5&amp;Data!G276,Kaynak!$A$5:$L$9578,12,0)</f>
        <v>Mart</v>
      </c>
      <c r="P276" s="31"/>
    </row>
    <row r="277" spans="1:16" s="38" customFormat="1" x14ac:dyDescent="0.25">
      <c r="A277" s="38" t="str">
        <f>E277&amp;IF(MAX(Rapor!$B$12:$B$16)&gt;=G277,"Topla","")</f>
        <v>2017Topla</v>
      </c>
      <c r="B277" s="53" t="str">
        <f t="shared" si="8"/>
        <v>2017Mart</v>
      </c>
      <c r="D277" s="38" t="str">
        <f t="shared" si="9"/>
        <v>201713</v>
      </c>
      <c r="E277" s="38">
        <v>2017</v>
      </c>
      <c r="F277" s="38" t="s">
        <v>430</v>
      </c>
      <c r="G277" s="54">
        <v>13</v>
      </c>
      <c r="H277" s="38" t="s">
        <v>431</v>
      </c>
      <c r="I277" s="55">
        <v>997889</v>
      </c>
      <c r="J277" s="61">
        <v>-0.24</v>
      </c>
      <c r="K277" s="55">
        <v>1065092</v>
      </c>
      <c r="L277" s="61">
        <v>-0.22900000000000001</v>
      </c>
      <c r="M277" s="54">
        <v>61</v>
      </c>
      <c r="N277" s="53" t="str">
        <f>VLOOKUP(G277,Kaynak!$R$5:$S$56,2,0)</f>
        <v>Mart</v>
      </c>
      <c r="O277" s="53" t="str">
        <f>VLOOKUP(Rapor!$T$5&amp;Data!G277,Kaynak!$A$5:$L$9578,12,0)</f>
        <v>Mart</v>
      </c>
      <c r="P277" s="31"/>
    </row>
    <row r="278" spans="1:16" s="38" customFormat="1" x14ac:dyDescent="0.25">
      <c r="A278" s="38" t="str">
        <f>E278&amp;IF(MAX(Rapor!$B$12:$B$16)&gt;=G278,"Topla","")</f>
        <v>2017Topla</v>
      </c>
      <c r="B278" s="53" t="str">
        <f t="shared" si="8"/>
        <v>2017Nisan</v>
      </c>
      <c r="D278" s="38" t="str">
        <f t="shared" si="9"/>
        <v>201714</v>
      </c>
      <c r="E278" s="38">
        <v>2017</v>
      </c>
      <c r="F278" s="38" t="s">
        <v>428</v>
      </c>
      <c r="G278" s="57">
        <v>14</v>
      </c>
      <c r="H278" s="38" t="s">
        <v>429</v>
      </c>
      <c r="I278" s="42">
        <v>991694</v>
      </c>
      <c r="J278" s="59" t="s">
        <v>8</v>
      </c>
      <c r="K278" s="42">
        <v>1068202</v>
      </c>
      <c r="L278" s="59" t="s">
        <v>8</v>
      </c>
      <c r="M278" s="41">
        <v>55</v>
      </c>
      <c r="N278" s="53" t="str">
        <f>VLOOKUP(G278,Kaynak!$R$5:$S$56,2,0)</f>
        <v>Nisan</v>
      </c>
      <c r="O278" s="53" t="str">
        <f>VLOOKUP(Rapor!$T$5&amp;Data!G278,Kaynak!$A$5:$L$9578,12,0)</f>
        <v>Nisan</v>
      </c>
      <c r="P278" s="31"/>
    </row>
    <row r="279" spans="1:16" s="38" customFormat="1" ht="13.5" customHeight="1" x14ac:dyDescent="0.25">
      <c r="A279" s="38" t="str">
        <f>E279&amp;IF(MAX(Rapor!$B$12:$B$16)&gt;=G279,"Topla","")</f>
        <v>2017Topla</v>
      </c>
      <c r="B279" s="53" t="str">
        <f t="shared" si="8"/>
        <v>2017Nisan</v>
      </c>
      <c r="D279" s="38" t="str">
        <f t="shared" si="9"/>
        <v>201715</v>
      </c>
      <c r="E279" s="38">
        <v>2017</v>
      </c>
      <c r="F279" s="38" t="s">
        <v>426</v>
      </c>
      <c r="G279" s="54">
        <v>15</v>
      </c>
      <c r="H279" s="38" t="s">
        <v>427</v>
      </c>
      <c r="I279" s="55">
        <v>1225289</v>
      </c>
      <c r="J279" s="56">
        <v>0.23599999999999999</v>
      </c>
      <c r="K279" s="55">
        <v>1325314</v>
      </c>
      <c r="L279" s="56">
        <v>0.24099999999999999</v>
      </c>
      <c r="M279" s="54">
        <v>54</v>
      </c>
      <c r="N279" s="53" t="str">
        <f>VLOOKUP(G279,Kaynak!$R$5:$S$56,2,0)</f>
        <v>Nisan</v>
      </c>
      <c r="O279" s="53" t="str">
        <f>VLOOKUP(Rapor!$T$5&amp;Data!G279,Kaynak!$A$5:$L$9578,12,0)</f>
        <v>Nisan</v>
      </c>
      <c r="P279" s="31"/>
    </row>
    <row r="280" spans="1:16" s="38" customFormat="1" ht="13.5" customHeight="1" x14ac:dyDescent="0.25">
      <c r="A280" s="38" t="str">
        <f>E280&amp;IF(MAX(Rapor!$B$12:$B$16)&gt;=G280,"Topla","")</f>
        <v>2017Topla</v>
      </c>
      <c r="B280" s="53" t="str">
        <f t="shared" si="8"/>
        <v>2017Nisan</v>
      </c>
      <c r="D280" s="38" t="str">
        <f t="shared" si="9"/>
        <v>201716</v>
      </c>
      <c r="E280" s="38">
        <v>2017</v>
      </c>
      <c r="F280" s="38" t="s">
        <v>425</v>
      </c>
      <c r="G280" s="57">
        <v>16</v>
      </c>
      <c r="H280" s="38" t="s">
        <v>422</v>
      </c>
      <c r="I280" s="42">
        <v>1845447</v>
      </c>
      <c r="J280" s="43">
        <v>0.50600000000000001</v>
      </c>
      <c r="K280" s="42">
        <v>1938176</v>
      </c>
      <c r="L280" s="43">
        <v>0.46200000000000002</v>
      </c>
      <c r="M280" s="41">
        <v>60</v>
      </c>
      <c r="N280" s="53" t="str">
        <f>VLOOKUP(G280,Kaynak!$R$5:$S$56,2,0)</f>
        <v>Nisan</v>
      </c>
      <c r="O280" s="53" t="str">
        <f>VLOOKUP(Rapor!$T$5&amp;Data!G280,Kaynak!$A$5:$L$9578,12,0)</f>
        <v>Nisan</v>
      </c>
      <c r="P280" s="31"/>
    </row>
    <row r="281" spans="1:16" s="38" customFormat="1" ht="13.5" customHeight="1" x14ac:dyDescent="0.25">
      <c r="A281" s="38" t="str">
        <f>E281&amp;IF(MAX(Rapor!$B$12:$B$16)&gt;=G281,"Topla","")</f>
        <v>2017Topla</v>
      </c>
      <c r="B281" s="53" t="str">
        <f t="shared" si="8"/>
        <v>2017Nisan</v>
      </c>
      <c r="D281" s="38" t="str">
        <f t="shared" si="9"/>
        <v>201717</v>
      </c>
      <c r="E281" s="38">
        <v>2017</v>
      </c>
      <c r="F281" s="38" t="s">
        <v>424</v>
      </c>
      <c r="G281" s="54">
        <v>17</v>
      </c>
      <c r="H281" s="38" t="s">
        <v>422</v>
      </c>
      <c r="I281" s="55">
        <v>1578769</v>
      </c>
      <c r="J281" s="61">
        <v>-0.14499999999999999</v>
      </c>
      <c r="K281" s="55">
        <v>1694350</v>
      </c>
      <c r="L281" s="61">
        <v>-0.126</v>
      </c>
      <c r="M281" s="54">
        <v>57</v>
      </c>
      <c r="N281" s="53" t="str">
        <f>VLOOKUP(G281,Kaynak!$R$5:$S$56,2,0)</f>
        <v>Nisan</v>
      </c>
      <c r="O281" s="53" t="str">
        <f>VLOOKUP(Rapor!$T$5&amp;Data!G281,Kaynak!$A$5:$L$9578,12,0)</f>
        <v>Nisan</v>
      </c>
      <c r="P281" s="31"/>
    </row>
    <row r="282" spans="1:16" s="38" customFormat="1" ht="13.5" customHeight="1" x14ac:dyDescent="0.25">
      <c r="A282" s="38" t="str">
        <f>E282&amp;IF(MAX(Rapor!$B$12:$B$16)&gt;=G282,"Topla","")</f>
        <v>2017Topla</v>
      </c>
      <c r="B282" s="53" t="str">
        <f t="shared" si="8"/>
        <v>2017Mayıs</v>
      </c>
      <c r="D282" s="38" t="str">
        <f t="shared" si="9"/>
        <v>201718</v>
      </c>
      <c r="E282" s="38">
        <v>2017</v>
      </c>
      <c r="F282" s="38" t="s">
        <v>423</v>
      </c>
      <c r="G282" s="57">
        <v>18</v>
      </c>
      <c r="H282" s="38" t="s">
        <v>422</v>
      </c>
      <c r="I282" s="42">
        <v>1113918</v>
      </c>
      <c r="J282" s="60">
        <v>-0.29399999999999998</v>
      </c>
      <c r="K282" s="42">
        <v>1195848</v>
      </c>
      <c r="L282" s="60">
        <v>-0.29399999999999998</v>
      </c>
      <c r="M282" s="41">
        <v>61</v>
      </c>
      <c r="N282" s="53" t="str">
        <f>VLOOKUP(G282,Kaynak!$R$5:$S$56,2,0)</f>
        <v>Mayıs</v>
      </c>
      <c r="O282" s="53" t="str">
        <f>VLOOKUP(Rapor!$T$5&amp;Data!G282,Kaynak!$A$5:$L$9578,12,0)</f>
        <v>Mayıs</v>
      </c>
      <c r="P282" s="31"/>
    </row>
    <row r="283" spans="1:16" s="38" customFormat="1" ht="13.5" customHeight="1" x14ac:dyDescent="0.25">
      <c r="A283" s="38" t="str">
        <f>E283&amp;IF(MAX(Rapor!$B$12:$B$16)&gt;=G283,"Topla","")</f>
        <v>2017Topla</v>
      </c>
      <c r="B283" s="53" t="str">
        <f t="shared" si="8"/>
        <v>2017Mayıs</v>
      </c>
      <c r="D283" s="38" t="str">
        <f t="shared" si="9"/>
        <v>201719</v>
      </c>
      <c r="E283" s="38">
        <v>2017</v>
      </c>
      <c r="F283" s="38" t="s">
        <v>421</v>
      </c>
      <c r="G283" s="54">
        <v>19</v>
      </c>
      <c r="H283" s="38" t="s">
        <v>422</v>
      </c>
      <c r="I283" s="55">
        <v>664560</v>
      </c>
      <c r="J283" s="61">
        <v>-0.40300000000000002</v>
      </c>
      <c r="K283" s="55">
        <v>775721</v>
      </c>
      <c r="L283" s="61">
        <v>-0.35099999999999998</v>
      </c>
      <c r="M283" s="54">
        <v>63</v>
      </c>
      <c r="N283" s="53" t="str">
        <f>VLOOKUP(G283,Kaynak!$R$5:$S$56,2,0)</f>
        <v>Mayıs</v>
      </c>
      <c r="O283" s="53" t="str">
        <f>VLOOKUP(Rapor!$T$5&amp;Data!G283,Kaynak!$A$5:$L$9578,12,0)</f>
        <v>Mayıs</v>
      </c>
      <c r="P283" s="31"/>
    </row>
    <row r="284" spans="1:16" s="38" customFormat="1" x14ac:dyDescent="0.25">
      <c r="A284" s="38" t="str">
        <f>E284&amp;IF(MAX(Rapor!$B$12:$B$16)&gt;=G284,"Topla","")</f>
        <v>2017Topla</v>
      </c>
      <c r="B284" s="53" t="str">
        <f t="shared" si="8"/>
        <v>2017Mayıs</v>
      </c>
      <c r="D284" s="38" t="str">
        <f t="shared" si="9"/>
        <v>201720</v>
      </c>
      <c r="E284" s="38">
        <v>2017</v>
      </c>
      <c r="F284" s="38" t="s">
        <v>420</v>
      </c>
      <c r="G284" s="57">
        <v>20</v>
      </c>
      <c r="H284" s="38" t="s">
        <v>419</v>
      </c>
      <c r="I284" s="42">
        <v>703680</v>
      </c>
      <c r="J284" s="43">
        <v>5.8999999999999997E-2</v>
      </c>
      <c r="K284" s="42">
        <v>771384</v>
      </c>
      <c r="L284" s="59" t="s">
        <v>8</v>
      </c>
      <c r="M284" s="41">
        <v>61</v>
      </c>
      <c r="N284" s="53" t="str">
        <f>VLOOKUP(G284,Kaynak!$R$5:$S$56,2,0)</f>
        <v>Mayıs</v>
      </c>
      <c r="O284" s="53" t="str">
        <f>VLOOKUP(Rapor!$T$5&amp;Data!G284,Kaynak!$A$5:$L$9578,12,0)</f>
        <v>Mayıs</v>
      </c>
      <c r="P284" s="31"/>
    </row>
    <row r="285" spans="1:16" s="38" customFormat="1" x14ac:dyDescent="0.25">
      <c r="A285" s="38" t="str">
        <f>E285&amp;IF(MAX(Rapor!$B$12:$B$16)&gt;=G285,"Topla","")</f>
        <v>2017Topla</v>
      </c>
      <c r="B285" s="53" t="str">
        <f t="shared" si="8"/>
        <v>2017Mayıs</v>
      </c>
      <c r="D285" s="38" t="str">
        <f t="shared" si="9"/>
        <v>201721</v>
      </c>
      <c r="E285" s="38">
        <v>2017</v>
      </c>
      <c r="F285" s="38" t="s">
        <v>418</v>
      </c>
      <c r="G285" s="54">
        <v>21</v>
      </c>
      <c r="H285" s="38" t="s">
        <v>419</v>
      </c>
      <c r="I285" s="55">
        <v>627711</v>
      </c>
      <c r="J285" s="61">
        <v>-0.108</v>
      </c>
      <c r="K285" s="55">
        <v>782314</v>
      </c>
      <c r="L285" s="56">
        <v>1.4E-2</v>
      </c>
      <c r="M285" s="54">
        <v>78</v>
      </c>
      <c r="N285" s="53" t="str">
        <f>VLOOKUP(G285,Kaynak!$R$5:$S$56,2,0)</f>
        <v>Mayıs</v>
      </c>
      <c r="O285" s="53" t="str">
        <f>VLOOKUP(Rapor!$T$5&amp;Data!G285,Kaynak!$A$5:$L$9578,12,0)</f>
        <v>Mayıs</v>
      </c>
      <c r="P285" s="31"/>
    </row>
    <row r="286" spans="1:16" s="38" customFormat="1" x14ac:dyDescent="0.25">
      <c r="A286" s="38" t="str">
        <f>E286&amp;IF(MAX(Rapor!$B$12:$B$16)&gt;=G286,"Topla","")</f>
        <v>2017Topla</v>
      </c>
      <c r="B286" s="53" t="str">
        <f t="shared" si="8"/>
        <v>2017Haziran</v>
      </c>
      <c r="D286" s="38" t="str">
        <f t="shared" si="9"/>
        <v>201722</v>
      </c>
      <c r="E286" s="38">
        <v>2017</v>
      </c>
      <c r="F286" s="38" t="s">
        <v>417</v>
      </c>
      <c r="G286" s="57">
        <v>22</v>
      </c>
      <c r="H286" s="38" t="s">
        <v>416</v>
      </c>
      <c r="I286" s="42">
        <v>853161</v>
      </c>
      <c r="J286" s="43">
        <v>0.35899999999999999</v>
      </c>
      <c r="K286" s="42">
        <v>937609</v>
      </c>
      <c r="L286" s="43">
        <v>0.19900000000000001</v>
      </c>
      <c r="M286" s="41">
        <v>66</v>
      </c>
      <c r="N286" s="53" t="str">
        <f>VLOOKUP(G286,Kaynak!$R$5:$S$56,2,0)</f>
        <v>Haziran</v>
      </c>
      <c r="O286" s="53" t="str">
        <f>VLOOKUP(Rapor!$T$5&amp;Data!G286,Kaynak!$A$5:$L$9578,12,0)</f>
        <v>Haziran</v>
      </c>
      <c r="P286" s="31"/>
    </row>
    <row r="287" spans="1:16" s="38" customFormat="1" x14ac:dyDescent="0.25">
      <c r="A287" s="38" t="str">
        <f>E287&amp;IF(MAX(Rapor!$B$12:$B$16)&gt;=G287,"Topla","")</f>
        <v>2017Topla</v>
      </c>
      <c r="B287" s="53" t="str">
        <f t="shared" si="8"/>
        <v>2017Haziran</v>
      </c>
      <c r="D287" s="38" t="str">
        <f t="shared" si="9"/>
        <v>201723</v>
      </c>
      <c r="E287" s="38">
        <v>2017</v>
      </c>
      <c r="F287" s="38" t="s">
        <v>415</v>
      </c>
      <c r="G287" s="54">
        <v>23</v>
      </c>
      <c r="H287" s="38" t="s">
        <v>416</v>
      </c>
      <c r="I287" s="55">
        <v>790150</v>
      </c>
      <c r="J287" s="61">
        <v>-7.3999999999999996E-2</v>
      </c>
      <c r="K287" s="55">
        <v>867307</v>
      </c>
      <c r="L287" s="61">
        <v>-7.4999999999999997E-2</v>
      </c>
      <c r="M287" s="54">
        <v>64</v>
      </c>
      <c r="N287" s="53" t="str">
        <f>VLOOKUP(G287,Kaynak!$R$5:$S$56,2,0)</f>
        <v>Haziran</v>
      </c>
      <c r="O287" s="53" t="str">
        <f>VLOOKUP(Rapor!$T$5&amp;Data!G287,Kaynak!$A$5:$L$9578,12,0)</f>
        <v>Haziran</v>
      </c>
      <c r="P287" s="31"/>
    </row>
    <row r="288" spans="1:16" s="38" customFormat="1" x14ac:dyDescent="0.25">
      <c r="A288" s="38" t="str">
        <f>E288&amp;IF(MAX(Rapor!$B$12:$B$16)&gt;=G288,"Topla","")</f>
        <v>2017Topla</v>
      </c>
      <c r="B288" s="53" t="str">
        <f t="shared" si="8"/>
        <v>2017Haziran</v>
      </c>
      <c r="D288" s="38" t="str">
        <f t="shared" si="9"/>
        <v>201724</v>
      </c>
      <c r="E288" s="38">
        <v>2017</v>
      </c>
      <c r="F288" s="38" t="s">
        <v>413</v>
      </c>
      <c r="G288" s="57">
        <v>24</v>
      </c>
      <c r="H288" s="38" t="s">
        <v>414</v>
      </c>
      <c r="I288" s="42">
        <v>881626</v>
      </c>
      <c r="J288" s="43">
        <v>0.11600000000000001</v>
      </c>
      <c r="K288" s="58">
        <v>957165</v>
      </c>
      <c r="L288" s="43">
        <v>0.104</v>
      </c>
      <c r="M288" s="41">
        <v>56</v>
      </c>
      <c r="N288" s="53" t="str">
        <f>VLOOKUP(G288,Kaynak!$R$5:$S$56,2,0)</f>
        <v>Haziran</v>
      </c>
      <c r="O288" s="53" t="str">
        <f>VLOOKUP(Rapor!$T$5&amp;Data!G288,Kaynak!$A$5:$L$9578,12,0)</f>
        <v>Haziran</v>
      </c>
      <c r="P288" s="31"/>
    </row>
    <row r="289" spans="1:15" s="38" customFormat="1" x14ac:dyDescent="0.25">
      <c r="A289" s="38" t="str">
        <f>E289&amp;IF(MAX(Rapor!$B$12:$B$16)&gt;=G289,"Topla","")</f>
        <v>2017Topla</v>
      </c>
      <c r="B289" s="53" t="str">
        <f t="shared" si="8"/>
        <v>2017Haziran</v>
      </c>
      <c r="D289" s="38" t="str">
        <f t="shared" si="9"/>
        <v>201725</v>
      </c>
      <c r="E289" s="38">
        <v>2017</v>
      </c>
      <c r="F289" s="38" t="s">
        <v>411</v>
      </c>
      <c r="G289" s="54">
        <v>25</v>
      </c>
      <c r="H289" s="38" t="s">
        <v>412</v>
      </c>
      <c r="I289" s="55">
        <v>848196</v>
      </c>
      <c r="J289" s="61">
        <v>-3.7999999999999999E-2</v>
      </c>
      <c r="K289" s="55">
        <v>889881</v>
      </c>
      <c r="L289" s="61">
        <v>-7.0000000000000007E-2</v>
      </c>
      <c r="M289" s="54">
        <v>53</v>
      </c>
      <c r="N289" s="53" t="str">
        <f>VLOOKUP(G289,Kaynak!$R$5:$S$56,2,0)</f>
        <v>Haziran</v>
      </c>
      <c r="O289" s="53" t="str">
        <f>VLOOKUP(Rapor!$T$5&amp;Data!G289,Kaynak!$A$5:$L$9578,12,0)</f>
        <v>Haziran</v>
      </c>
    </row>
    <row r="290" spans="1:15" s="38" customFormat="1" x14ac:dyDescent="0.25">
      <c r="A290" s="38" t="str">
        <f>E290&amp;IF(MAX(Rapor!$B$12:$B$16)&gt;=G290,"Topla","")</f>
        <v>2017Topla</v>
      </c>
      <c r="B290" s="53" t="str">
        <f t="shared" si="8"/>
        <v>2017Haziran</v>
      </c>
      <c r="D290" s="38" t="str">
        <f t="shared" si="9"/>
        <v>201726</v>
      </c>
      <c r="E290" s="38">
        <v>2017</v>
      </c>
      <c r="F290" s="38" t="s">
        <v>410</v>
      </c>
      <c r="G290" s="57">
        <v>26</v>
      </c>
      <c r="H290" s="38" t="s">
        <v>409</v>
      </c>
      <c r="I290" s="42">
        <v>976747</v>
      </c>
      <c r="J290" s="43">
        <v>0.152</v>
      </c>
      <c r="K290" s="58">
        <v>1041187</v>
      </c>
      <c r="L290" s="43">
        <v>0.17</v>
      </c>
      <c r="M290" s="41">
        <v>58</v>
      </c>
      <c r="N290" s="53" t="str">
        <f>VLOOKUP(G290,Kaynak!$R$5:$S$56,2,0)</f>
        <v>Haziran</v>
      </c>
      <c r="O290" s="53" t="str">
        <f>VLOOKUP(Rapor!$T$5&amp;Data!G290,Kaynak!$A$5:$L$9578,12,0)</f>
        <v>Haziran</v>
      </c>
    </row>
    <row r="291" spans="1:15" s="38" customFormat="1" x14ac:dyDescent="0.25">
      <c r="A291" s="38" t="str">
        <f>E291&amp;IF(MAX(Rapor!$B$12:$B$16)&gt;=G291,"Topla","")</f>
        <v>2017Topla</v>
      </c>
      <c r="B291" s="53" t="str">
        <f t="shared" si="8"/>
        <v>2017Temmuz</v>
      </c>
      <c r="D291" s="38" t="str">
        <f t="shared" si="9"/>
        <v>201727</v>
      </c>
      <c r="E291" s="38">
        <v>2017</v>
      </c>
      <c r="F291" s="38" t="s">
        <v>408</v>
      </c>
      <c r="G291" s="54">
        <v>27</v>
      </c>
      <c r="H291" s="38" t="s">
        <v>409</v>
      </c>
      <c r="I291" s="40">
        <v>632618</v>
      </c>
      <c r="J291" s="5">
        <v>-0.35199999999999998</v>
      </c>
      <c r="K291" s="40">
        <v>695296</v>
      </c>
      <c r="L291" s="5">
        <v>-0.33200000000000002</v>
      </c>
      <c r="M291" s="39">
        <v>54</v>
      </c>
      <c r="N291" s="53" t="str">
        <f>VLOOKUP(G291,Kaynak!$R$5:$S$56,2,0)</f>
        <v>Temmuz</v>
      </c>
      <c r="O291" s="53" t="str">
        <f>VLOOKUP(Rapor!$T$5&amp;Data!G291,Kaynak!$A$5:$L$9578,12,0)</f>
        <v>Temmuz</v>
      </c>
    </row>
    <row r="292" spans="1:15" s="38" customFormat="1" x14ac:dyDescent="0.25">
      <c r="A292" s="38" t="str">
        <f>E292&amp;IF(MAX(Rapor!$B$12:$B$16)&gt;=G292,"Topla","")</f>
        <v>2017Topla</v>
      </c>
      <c r="B292" s="53" t="str">
        <f t="shared" si="8"/>
        <v>2017Temmuz</v>
      </c>
      <c r="D292" s="38" t="str">
        <f t="shared" si="9"/>
        <v>201728</v>
      </c>
      <c r="E292" s="38">
        <v>2017</v>
      </c>
      <c r="F292" s="38" t="s">
        <v>406</v>
      </c>
      <c r="G292" s="57">
        <v>28</v>
      </c>
      <c r="H292" s="38" t="s">
        <v>407</v>
      </c>
      <c r="I292" s="42">
        <v>777453</v>
      </c>
      <c r="J292" s="43">
        <v>0.22900000000000001</v>
      </c>
      <c r="K292" s="58">
        <v>844094</v>
      </c>
      <c r="L292" s="43">
        <v>0.214</v>
      </c>
      <c r="M292" s="41">
        <v>61</v>
      </c>
      <c r="N292" s="53" t="str">
        <f>VLOOKUP(G292,Kaynak!$R$5:$S$56,2,0)</f>
        <v>Temmuz</v>
      </c>
      <c r="O292" s="53" t="str">
        <f>VLOOKUP(Rapor!$T$5&amp;Data!G292,Kaynak!$A$5:$L$9578,12,0)</f>
        <v>Temmuz</v>
      </c>
    </row>
    <row r="293" spans="1:15" s="38" customFormat="1" x14ac:dyDescent="0.25">
      <c r="A293" s="38" t="str">
        <f>E293&amp;IF(MAX(Rapor!$B$12:$B$16)&gt;=G293,"Topla","")</f>
        <v>2017Topla</v>
      </c>
      <c r="B293" s="53" t="str">
        <f t="shared" si="8"/>
        <v>2017Temmuz</v>
      </c>
      <c r="D293" s="38" t="str">
        <f t="shared" ref="D293:D324" si="10">+E293&amp;G293</f>
        <v>201729</v>
      </c>
      <c r="E293" s="38">
        <v>2017</v>
      </c>
      <c r="F293" s="38" t="s">
        <v>405</v>
      </c>
      <c r="G293" s="54">
        <v>29</v>
      </c>
      <c r="H293" s="38" t="s">
        <v>403</v>
      </c>
      <c r="I293" s="55">
        <v>718058</v>
      </c>
      <c r="J293" s="61">
        <v>-7.5999999999999998E-2</v>
      </c>
      <c r="K293" s="55">
        <v>760624</v>
      </c>
      <c r="L293" s="61">
        <v>-9.9000000000000005E-2</v>
      </c>
      <c r="M293" s="54">
        <v>58</v>
      </c>
      <c r="N293" s="53" t="str">
        <f>VLOOKUP(G293,Kaynak!$R$5:$S$56,2,0)</f>
        <v>Temmuz</v>
      </c>
      <c r="O293" s="53" t="str">
        <f>VLOOKUP(Rapor!$T$5&amp;Data!G293,Kaynak!$A$5:$L$9578,12,0)</f>
        <v>Temmuz</v>
      </c>
    </row>
    <row r="294" spans="1:15" s="38" customFormat="1" x14ac:dyDescent="0.25">
      <c r="A294" s="38" t="str">
        <f>E294&amp;IF(MAX(Rapor!$B$12:$B$16)&gt;=G294,"Topla","")</f>
        <v>2017Topla</v>
      </c>
      <c r="B294" s="53" t="str">
        <f t="shared" si="8"/>
        <v>2017Temmuz</v>
      </c>
      <c r="D294" s="38" t="str">
        <f t="shared" si="10"/>
        <v>201730</v>
      </c>
      <c r="E294" s="38">
        <v>2017</v>
      </c>
      <c r="F294" s="38" t="s">
        <v>404</v>
      </c>
      <c r="G294" s="57">
        <v>30</v>
      </c>
      <c r="H294" s="38" t="s">
        <v>403</v>
      </c>
      <c r="I294" s="42">
        <v>575132</v>
      </c>
      <c r="J294" s="60">
        <v>-0.19900000000000001</v>
      </c>
      <c r="K294" s="58">
        <v>670407</v>
      </c>
      <c r="L294" s="60">
        <v>-0.11899999999999999</v>
      </c>
      <c r="M294" s="41">
        <v>68</v>
      </c>
      <c r="N294" s="53" t="str">
        <f>VLOOKUP(G294,Kaynak!$R$5:$S$56,2,0)</f>
        <v>Temmuz</v>
      </c>
      <c r="O294" s="53" t="str">
        <f>VLOOKUP(Rapor!$T$5&amp;Data!G294,Kaynak!$A$5:$L$9578,12,0)</f>
        <v>Temmuz</v>
      </c>
    </row>
    <row r="295" spans="1:15" s="38" customFormat="1" x14ac:dyDescent="0.25">
      <c r="A295" s="38" t="str">
        <f>E295&amp;IF(MAX(Rapor!$B$12:$B$16)&gt;=G295,"Topla","")</f>
        <v>2017Topla</v>
      </c>
      <c r="B295" s="53" t="str">
        <f t="shared" si="8"/>
        <v>2017Ağustos</v>
      </c>
      <c r="D295" s="38" t="str">
        <f t="shared" si="10"/>
        <v>201731</v>
      </c>
      <c r="E295" s="38">
        <v>2017</v>
      </c>
      <c r="F295" s="38" t="s">
        <v>402</v>
      </c>
      <c r="G295" s="54">
        <v>31</v>
      </c>
      <c r="H295" s="38" t="s">
        <v>403</v>
      </c>
      <c r="I295" s="55">
        <v>549388</v>
      </c>
      <c r="J295" s="61">
        <v>-4.4999999999999998E-2</v>
      </c>
      <c r="K295" s="55">
        <v>643333</v>
      </c>
      <c r="L295" s="61">
        <v>-0.04</v>
      </c>
      <c r="M295" s="54">
        <v>59</v>
      </c>
      <c r="N295" s="53" t="str">
        <f>VLOOKUP(G295,Kaynak!$R$5:$S$56,2,0)</f>
        <v>Ağustos</v>
      </c>
      <c r="O295" s="53" t="str">
        <f>VLOOKUP(Rapor!$T$5&amp;Data!G295,Kaynak!$A$5:$L$9578,12,0)</f>
        <v>Ağustos</v>
      </c>
    </row>
    <row r="296" spans="1:15" x14ac:dyDescent="0.25">
      <c r="A296" s="38" t="str">
        <f>E296&amp;IF(MAX(Rapor!$B$12:$B$16)&gt;=G296,"Topla","")</f>
        <v>2017Topla</v>
      </c>
      <c r="B296" s="53" t="str">
        <f t="shared" si="8"/>
        <v>2017Ağustos</v>
      </c>
      <c r="C296" s="38"/>
      <c r="D296" s="38" t="str">
        <f t="shared" si="10"/>
        <v>201732</v>
      </c>
      <c r="E296" s="38">
        <v>2017</v>
      </c>
      <c r="F296" s="38" t="s">
        <v>401</v>
      </c>
      <c r="G296" s="57">
        <v>32</v>
      </c>
      <c r="H296" s="38" t="s">
        <v>400</v>
      </c>
      <c r="I296" s="58">
        <v>709336</v>
      </c>
      <c r="J296" s="43">
        <v>0.29099999999999998</v>
      </c>
      <c r="K296" s="58">
        <v>805756</v>
      </c>
      <c r="L296" s="43">
        <v>0.252</v>
      </c>
      <c r="M296" s="57">
        <v>69</v>
      </c>
      <c r="N296" s="53" t="str">
        <f>VLOOKUP(G296,Kaynak!$R$5:$S$56,2,0)</f>
        <v>Ağustos</v>
      </c>
      <c r="O296" s="53" t="str">
        <f>VLOOKUP(Rapor!$T$5&amp;Data!G296,Kaynak!$A$5:$L$9578,12,0)</f>
        <v>Ağustos</v>
      </c>
    </row>
    <row r="297" spans="1:15" x14ac:dyDescent="0.25">
      <c r="A297" s="38" t="str">
        <f>E297&amp;IF(MAX(Rapor!$B$12:$B$16)&gt;=G297,"Topla","")</f>
        <v>2017Topla</v>
      </c>
      <c r="B297" s="53" t="str">
        <f t="shared" si="8"/>
        <v>2017Ağustos</v>
      </c>
      <c r="C297" s="38"/>
      <c r="D297" s="38" t="str">
        <f t="shared" si="10"/>
        <v>201733</v>
      </c>
      <c r="E297" s="38">
        <v>2017</v>
      </c>
      <c r="F297" s="38" t="s">
        <v>399</v>
      </c>
      <c r="G297" s="54">
        <v>33</v>
      </c>
      <c r="H297" s="38" t="s">
        <v>400</v>
      </c>
      <c r="I297" s="55">
        <v>494101</v>
      </c>
      <c r="J297" s="61">
        <v>-0.30299999999999999</v>
      </c>
      <c r="K297" s="58">
        <v>631678</v>
      </c>
      <c r="L297" s="61">
        <v>-0.219</v>
      </c>
      <c r="M297" s="54">
        <v>82</v>
      </c>
      <c r="N297" s="53" t="str">
        <f>VLOOKUP(G297,Kaynak!$R$5:$S$56,2,0)</f>
        <v>Ağustos</v>
      </c>
      <c r="O297" s="53" t="str">
        <f>VLOOKUP(Rapor!$T$5&amp;Data!G297,Kaynak!$A$5:$L$9578,12,0)</f>
        <v>Ağustos</v>
      </c>
    </row>
    <row r="298" spans="1:15" x14ac:dyDescent="0.25">
      <c r="A298" s="38" t="str">
        <f>E298&amp;IF(MAX(Rapor!$B$12:$B$16)&gt;=G298,"Topla","")</f>
        <v>2017Topla</v>
      </c>
      <c r="B298" s="53" t="str">
        <f t="shared" si="8"/>
        <v>2017Ağustos</v>
      </c>
      <c r="C298" s="38"/>
      <c r="D298" s="38" t="str">
        <f t="shared" si="10"/>
        <v>201734</v>
      </c>
      <c r="E298" s="38">
        <v>2017</v>
      </c>
      <c r="F298" s="38" t="s">
        <v>463</v>
      </c>
      <c r="G298" s="57">
        <v>34</v>
      </c>
      <c r="H298" s="38" t="s">
        <v>464</v>
      </c>
      <c r="I298" s="58">
        <v>488425</v>
      </c>
      <c r="J298" s="43">
        <v>-1.0999999999999999E-2</v>
      </c>
      <c r="K298" s="58">
        <v>617771</v>
      </c>
      <c r="L298" s="43">
        <v>-2.1999999999999999E-2</v>
      </c>
      <c r="M298" s="57">
        <v>77</v>
      </c>
      <c r="N298" s="53" t="str">
        <f>VLOOKUP(G298,Kaynak!$R$5:$S$56,2,0)</f>
        <v>Ağustos</v>
      </c>
      <c r="O298" s="53" t="str">
        <f>VLOOKUP(Rapor!$T$5&amp;Data!G298,Kaynak!$A$5:$L$9578,12,0)</f>
        <v>Ağustos</v>
      </c>
    </row>
    <row r="299" spans="1:15" x14ac:dyDescent="0.25">
      <c r="A299" s="38" t="str">
        <f>E299&amp;IF(MAX(Rapor!$B$12:$B$16)&gt;=G299,"Topla","")</f>
        <v>2017Topla</v>
      </c>
      <c r="B299" s="53" t="str">
        <f t="shared" si="8"/>
        <v>2017Eylül</v>
      </c>
      <c r="C299" s="38"/>
      <c r="D299" s="38" t="str">
        <f t="shared" si="10"/>
        <v>201735</v>
      </c>
      <c r="E299" s="38">
        <v>2017</v>
      </c>
      <c r="F299" s="38" t="s">
        <v>461</v>
      </c>
      <c r="G299" s="57">
        <v>35</v>
      </c>
      <c r="H299" s="38" t="s">
        <v>462</v>
      </c>
      <c r="I299" s="42">
        <v>840202</v>
      </c>
      <c r="J299" s="43">
        <v>0.72</v>
      </c>
      <c r="K299" s="58">
        <v>926907</v>
      </c>
      <c r="L299" s="43">
        <v>0.5</v>
      </c>
      <c r="M299" s="41">
        <v>77</v>
      </c>
      <c r="N299" s="53" t="str">
        <f>VLOOKUP(G299,Kaynak!$R$5:$S$56,2,0)</f>
        <v>Eylül</v>
      </c>
      <c r="O299" s="53" t="str">
        <f>VLOOKUP(Rapor!$T$5&amp;Data!G299,Kaynak!$A$5:$L$9578,12,0)</f>
        <v>Eylül</v>
      </c>
    </row>
    <row r="300" spans="1:15" x14ac:dyDescent="0.25">
      <c r="A300" t="str">
        <f>E300&amp;IF(MAX(Rapor!$B$12:$B$16)&gt;=G300,"Topla","")</f>
        <v>2017Topla</v>
      </c>
      <c r="B300" s="53" t="str">
        <f t="shared" si="8"/>
        <v>2017Eylül</v>
      </c>
      <c r="D300" t="str">
        <f t="shared" si="10"/>
        <v>201736</v>
      </c>
      <c r="E300">
        <v>2017</v>
      </c>
      <c r="F300" t="s">
        <v>470</v>
      </c>
      <c r="G300" s="57">
        <v>36</v>
      </c>
      <c r="H300" t="s">
        <v>462</v>
      </c>
      <c r="I300" s="8">
        <v>934262</v>
      </c>
      <c r="J300" s="11">
        <v>0.112</v>
      </c>
      <c r="K300" s="58">
        <v>1004140</v>
      </c>
      <c r="L300" s="11">
        <v>8.4000000000000005E-2</v>
      </c>
      <c r="M300" s="7">
        <v>62</v>
      </c>
      <c r="N300" s="53" t="str">
        <f>VLOOKUP(G300,Kaynak!$R$5:$S$56,2,0)</f>
        <v>Eylül</v>
      </c>
      <c r="O300" s="53" t="str">
        <f>VLOOKUP(Rapor!$T$5&amp;Data!G300,Kaynak!$A$5:$L$9578,12,0)</f>
        <v>Eylül</v>
      </c>
    </row>
    <row r="301" spans="1:15" x14ac:dyDescent="0.25">
      <c r="A301" t="str">
        <f>E301&amp;IF(MAX(Rapor!$B$12:$B$16)&gt;=G301,"Topla","")</f>
        <v>2017Topla</v>
      </c>
      <c r="B301" s="53" t="str">
        <f t="shared" si="8"/>
        <v>2017Eylül</v>
      </c>
      <c r="D301" t="str">
        <f t="shared" si="10"/>
        <v>201737</v>
      </c>
      <c r="E301">
        <v>2017</v>
      </c>
      <c r="F301" t="s">
        <v>469</v>
      </c>
      <c r="G301" s="57">
        <v>37</v>
      </c>
      <c r="H301" t="s">
        <v>462</v>
      </c>
      <c r="I301" s="8">
        <v>682544</v>
      </c>
      <c r="J301" s="11">
        <v>-0.26900000000000002</v>
      </c>
      <c r="K301" s="58">
        <v>754802</v>
      </c>
      <c r="L301" s="11">
        <v>-0.248</v>
      </c>
      <c r="M301" s="7">
        <v>71</v>
      </c>
      <c r="N301" s="53" t="str">
        <f>VLOOKUP(G301,Kaynak!$R$5:$S$56,2,0)</f>
        <v>Eylül</v>
      </c>
      <c r="O301" s="53" t="str">
        <f>VLOOKUP(Rapor!$T$5&amp;Data!G301,Kaynak!$A$5:$L$9578,12,0)</f>
        <v>Eylül</v>
      </c>
    </row>
    <row r="302" spans="1:15" x14ac:dyDescent="0.25">
      <c r="A302" t="str">
        <f>E302&amp;IF(MAX(Rapor!$B$12:$B$16)&gt;=G302,"Topla","")</f>
        <v>2017Topla</v>
      </c>
      <c r="B302" s="53" t="str">
        <f t="shared" si="8"/>
        <v>2017Eylül</v>
      </c>
      <c r="D302" t="str">
        <f t="shared" si="10"/>
        <v>201738</v>
      </c>
      <c r="E302">
        <v>2017</v>
      </c>
      <c r="F302" t="s">
        <v>467</v>
      </c>
      <c r="G302" s="57">
        <v>38</v>
      </c>
      <c r="H302" t="s">
        <v>468</v>
      </c>
      <c r="I302" s="8">
        <v>612433</v>
      </c>
      <c r="J302" s="11">
        <v>-0.10299999999999999</v>
      </c>
      <c r="K302" s="58">
        <v>664466</v>
      </c>
      <c r="L302" s="11">
        <v>-0.12</v>
      </c>
      <c r="M302" s="7">
        <v>47</v>
      </c>
      <c r="N302" s="53" t="str">
        <f>VLOOKUP(G302,Kaynak!$R$5:$S$56,2,0)</f>
        <v>Eylül</v>
      </c>
      <c r="O302" s="53" t="str">
        <f>VLOOKUP(Rapor!$T$5&amp;Data!G302,Kaynak!$A$5:$L$9578,12,0)</f>
        <v>Eylül</v>
      </c>
    </row>
    <row r="303" spans="1:15" x14ac:dyDescent="0.25">
      <c r="A303" t="str">
        <f>E303&amp;IF(MAX(Rapor!$B$12:$B$16)&gt;=G303,"Topla","")</f>
        <v>2017Topla</v>
      </c>
      <c r="B303" s="53" t="str">
        <f t="shared" si="8"/>
        <v>2017Eylül</v>
      </c>
      <c r="D303" t="str">
        <f t="shared" si="10"/>
        <v>201739</v>
      </c>
      <c r="E303">
        <v>2017</v>
      </c>
      <c r="F303" t="s">
        <v>465</v>
      </c>
      <c r="G303" s="57">
        <v>39</v>
      </c>
      <c r="H303" t="s">
        <v>466</v>
      </c>
      <c r="I303" s="8">
        <v>660655</v>
      </c>
      <c r="J303" s="11">
        <v>7.9000000000000001E-2</v>
      </c>
      <c r="K303" s="58">
        <v>711168</v>
      </c>
      <c r="L303" s="11">
        <v>7.0000000000000007E-2</v>
      </c>
      <c r="M303" s="7">
        <v>53</v>
      </c>
      <c r="N303" s="53" t="str">
        <f>VLOOKUP(G303,Kaynak!$R$5:$S$56,2,0)</f>
        <v>Eylül</v>
      </c>
      <c r="O303" s="53" t="str">
        <f>VLOOKUP(Rapor!$T$5&amp;Data!G303,Kaynak!$A$5:$L$9578,12,0)</f>
        <v>Eylül</v>
      </c>
    </row>
    <row r="304" spans="1:15" x14ac:dyDescent="0.25">
      <c r="A304" t="str">
        <f>E304&amp;IF(MAX(Rapor!$B$12:$B$16)&gt;=G304,"Topla","")</f>
        <v>2017Topla</v>
      </c>
      <c r="B304" s="53" t="str">
        <f t="shared" si="8"/>
        <v>2017Ekim</v>
      </c>
      <c r="D304" t="str">
        <f t="shared" si="10"/>
        <v>201740</v>
      </c>
      <c r="E304">
        <v>2017</v>
      </c>
      <c r="F304" t="s">
        <v>481</v>
      </c>
      <c r="G304" s="57">
        <v>40</v>
      </c>
      <c r="H304" t="s">
        <v>480</v>
      </c>
      <c r="I304" s="8">
        <v>868562</v>
      </c>
      <c r="J304" s="11">
        <v>0.314</v>
      </c>
      <c r="K304" s="58">
        <v>929747</v>
      </c>
      <c r="L304" s="11">
        <v>0.30199999999999999</v>
      </c>
      <c r="M304" s="7">
        <v>59</v>
      </c>
      <c r="N304" s="53" t="str">
        <f>VLOOKUP(G304,Kaynak!$R$5:$S$56,2,0)</f>
        <v>Ekim</v>
      </c>
      <c r="O304" s="53" t="str">
        <f>VLOOKUP(Rapor!$T$5&amp;Data!G304,Kaynak!$A$5:$L$9578,12,0)</f>
        <v>Ekim</v>
      </c>
    </row>
    <row r="305" spans="1:15" x14ac:dyDescent="0.25">
      <c r="A305" t="str">
        <f>E305&amp;IF(MAX(Rapor!$B$12:$B$16)&gt;=G305,"Topla","")</f>
        <v>2017Topla</v>
      </c>
      <c r="B305" s="53" t="str">
        <f t="shared" si="8"/>
        <v>2017Ekim</v>
      </c>
      <c r="D305" t="str">
        <f t="shared" si="10"/>
        <v>201741</v>
      </c>
      <c r="E305">
        <v>2017</v>
      </c>
      <c r="F305" t="s">
        <v>479</v>
      </c>
      <c r="G305" s="57">
        <v>41</v>
      </c>
      <c r="H305" t="s">
        <v>480</v>
      </c>
      <c r="I305" s="8">
        <v>731048</v>
      </c>
      <c r="J305" s="60">
        <v>-0.158</v>
      </c>
      <c r="K305" s="58">
        <v>828062</v>
      </c>
      <c r="L305" s="60">
        <v>-0.109</v>
      </c>
      <c r="M305" s="7">
        <v>57</v>
      </c>
      <c r="N305" s="53" t="str">
        <f>VLOOKUP(G305,Kaynak!$R$5:$S$56,2,0)</f>
        <v>Ekim</v>
      </c>
      <c r="O305" s="53" t="str">
        <f>VLOOKUP(Rapor!$T$5&amp;Data!G305,Kaynak!$A$5:$L$9578,12,0)</f>
        <v>Ekim</v>
      </c>
    </row>
    <row r="306" spans="1:15" x14ac:dyDescent="0.25">
      <c r="A306" t="str">
        <f>E306&amp;IF(MAX(Rapor!$B$12:$B$16)&gt;=G306,"Topla","")</f>
        <v>2017Topla</v>
      </c>
      <c r="B306" s="53" t="str">
        <f t="shared" si="8"/>
        <v>2017Ekim</v>
      </c>
      <c r="D306" t="str">
        <f t="shared" si="10"/>
        <v>201742</v>
      </c>
      <c r="E306">
        <v>2017</v>
      </c>
      <c r="F306" t="s">
        <v>478</v>
      </c>
      <c r="G306" s="54">
        <v>42</v>
      </c>
      <c r="H306" t="s">
        <v>477</v>
      </c>
      <c r="I306" s="55">
        <v>867725</v>
      </c>
      <c r="J306" s="56">
        <v>0.187</v>
      </c>
      <c r="K306" s="55">
        <v>983707</v>
      </c>
      <c r="L306" s="56">
        <v>0.188</v>
      </c>
      <c r="M306" s="54">
        <v>60</v>
      </c>
      <c r="N306" s="53" t="str">
        <f>VLOOKUP(G306,Kaynak!$R$5:$S$56,2,0)</f>
        <v>Ekim</v>
      </c>
      <c r="O306" s="53" t="str">
        <f>VLOOKUP(Rapor!$T$5&amp;Data!G306,Kaynak!$A$5:$L$9578,12,0)</f>
        <v>Ekim</v>
      </c>
    </row>
    <row r="307" spans="1:15" x14ac:dyDescent="0.25">
      <c r="A307" t="str">
        <f>E307&amp;IF(MAX(Rapor!$B$12:$B$16)&gt;=G307,"Topla","")</f>
        <v>2017Topla</v>
      </c>
      <c r="B307" s="53" t="str">
        <f t="shared" si="8"/>
        <v>2017Ekim</v>
      </c>
      <c r="D307" t="str">
        <f t="shared" si="10"/>
        <v>201743</v>
      </c>
      <c r="E307">
        <v>2017</v>
      </c>
      <c r="F307" t="s">
        <v>476</v>
      </c>
      <c r="G307" s="57">
        <v>43</v>
      </c>
      <c r="H307" t="s">
        <v>477</v>
      </c>
      <c r="I307" s="8">
        <v>884861</v>
      </c>
      <c r="J307" s="11">
        <v>0.02</v>
      </c>
      <c r="K307" s="58">
        <v>997847</v>
      </c>
      <c r="L307" s="11">
        <v>1.4E-2</v>
      </c>
      <c r="M307" s="7">
        <v>59</v>
      </c>
      <c r="N307" s="53" t="str">
        <f>VLOOKUP(G307,Kaynak!$R$5:$S$56,2,0)</f>
        <v>Ekim</v>
      </c>
      <c r="O307" s="53" t="str">
        <f>VLOOKUP(Rapor!$T$5&amp;Data!G307,Kaynak!$A$5:$L$9578,12,0)</f>
        <v>Ekim</v>
      </c>
    </row>
    <row r="308" spans="1:15" x14ac:dyDescent="0.25">
      <c r="A308" t="str">
        <f>E308&amp;IF(MAX(Rapor!$B$12:$B$16)&gt;=G308,"Topla","")</f>
        <v>2017Topla</v>
      </c>
      <c r="B308" s="53" t="str">
        <f t="shared" si="8"/>
        <v>2017Kasım</v>
      </c>
      <c r="D308" t="str">
        <f t="shared" si="10"/>
        <v>201744</v>
      </c>
      <c r="E308">
        <v>2017</v>
      </c>
      <c r="F308" t="s">
        <v>474</v>
      </c>
      <c r="G308" s="54">
        <v>44</v>
      </c>
      <c r="H308" t="s">
        <v>475</v>
      </c>
      <c r="I308" s="55">
        <v>1746798</v>
      </c>
      <c r="J308" s="56">
        <v>0.97399999999999998</v>
      </c>
      <c r="K308" s="55">
        <v>1831109</v>
      </c>
      <c r="L308" s="56">
        <v>0.83499999999999996</v>
      </c>
      <c r="M308" s="54">
        <v>60</v>
      </c>
      <c r="N308" s="53" t="str">
        <f>VLOOKUP(G308,Kaynak!$R$5:$S$56,2,0)</f>
        <v>Kasım</v>
      </c>
      <c r="O308" s="53" t="str">
        <f>VLOOKUP(Rapor!$T$5&amp;Data!G308,Kaynak!$A$5:$L$9578,12,0)</f>
        <v>Kasım</v>
      </c>
    </row>
    <row r="309" spans="1:15" x14ac:dyDescent="0.25">
      <c r="A309" t="str">
        <f>E309&amp;IF(MAX(Rapor!$B$12:$B$16)&gt;=G309,"Topla","")</f>
        <v>2017Topla</v>
      </c>
      <c r="B309" s="53" t="str">
        <f t="shared" si="8"/>
        <v>2017Kasım</v>
      </c>
      <c r="D309" t="str">
        <f t="shared" si="10"/>
        <v>201745</v>
      </c>
      <c r="E309">
        <v>2017</v>
      </c>
      <c r="F309" t="s">
        <v>497</v>
      </c>
      <c r="G309" s="57">
        <v>45</v>
      </c>
      <c r="H309" t="s">
        <v>475</v>
      </c>
      <c r="I309" s="8">
        <v>1986466</v>
      </c>
      <c r="J309" s="11">
        <v>0.13700000000000001</v>
      </c>
      <c r="K309" s="58">
        <v>2083782</v>
      </c>
      <c r="L309" s="11">
        <v>0.13700000000000001</v>
      </c>
      <c r="M309" s="7">
        <v>65</v>
      </c>
      <c r="N309" s="53" t="str">
        <f>VLOOKUP(G309,Kaynak!$R$5:$S$56,2,0)</f>
        <v>Kasım</v>
      </c>
      <c r="O309" s="53" t="str">
        <f>VLOOKUP(Rapor!$T$5&amp;Data!G309,Kaynak!$A$5:$L$9578,12,0)</f>
        <v>Kasım</v>
      </c>
    </row>
    <row r="310" spans="1:15" x14ac:dyDescent="0.25">
      <c r="A310" t="str">
        <f>E310&amp;IF(MAX(Rapor!$B$12:$B$16)&gt;=G310,"Topla","")</f>
        <v>2017Topla</v>
      </c>
      <c r="B310" s="53" t="str">
        <f t="shared" si="8"/>
        <v>2017Kasım</v>
      </c>
      <c r="D310" t="str">
        <f t="shared" si="10"/>
        <v>201746</v>
      </c>
      <c r="E310">
        <v>2017</v>
      </c>
      <c r="F310" t="s">
        <v>496</v>
      </c>
      <c r="G310" s="57">
        <v>46</v>
      </c>
      <c r="H310" t="s">
        <v>475</v>
      </c>
      <c r="I310" s="8">
        <v>2237124</v>
      </c>
      <c r="J310" s="11">
        <v>0.126</v>
      </c>
      <c r="K310" s="58">
        <v>2290502</v>
      </c>
      <c r="L310" s="11">
        <v>9.9000000000000005E-2</v>
      </c>
      <c r="M310" s="7">
        <v>70</v>
      </c>
      <c r="N310" s="53" t="str">
        <f>VLOOKUP(G310,Kaynak!$R$5:$S$56,2,0)</f>
        <v>Kasım</v>
      </c>
      <c r="O310" s="53" t="str">
        <f>VLOOKUP(Rapor!$T$5&amp;Data!G310,Kaynak!$A$5:$L$9578,12,0)</f>
        <v>Kasım</v>
      </c>
    </row>
    <row r="311" spans="1:15" x14ac:dyDescent="0.25">
      <c r="A311" t="str">
        <f>E311&amp;IF(MAX(Rapor!$B$12:$B$16)&gt;=G311,"Topla","")</f>
        <v>2017Topla</v>
      </c>
      <c r="B311" s="53" t="str">
        <f t="shared" si="8"/>
        <v>2017Kasım</v>
      </c>
      <c r="D311" t="str">
        <f t="shared" si="10"/>
        <v>201747</v>
      </c>
      <c r="E311">
        <v>2017</v>
      </c>
      <c r="F311" t="s">
        <v>495</v>
      </c>
      <c r="G311" s="57">
        <v>47</v>
      </c>
      <c r="H311" t="s">
        <v>475</v>
      </c>
      <c r="I311" s="8">
        <v>2116370</v>
      </c>
      <c r="J311" s="11">
        <v>-5.3999999999999999E-2</v>
      </c>
      <c r="K311" s="58">
        <v>2239267</v>
      </c>
      <c r="L311" s="11">
        <v>-2.1999999999999999E-2</v>
      </c>
      <c r="M311" s="7">
        <v>60</v>
      </c>
      <c r="N311" s="53" t="str">
        <f>VLOOKUP(G311,Kaynak!$R$5:$S$56,2,0)</f>
        <v>Kasım</v>
      </c>
      <c r="O311" s="53" t="str">
        <f>VLOOKUP(Rapor!$T$5&amp;Data!G311,Kaynak!$A$5:$L$9578,12,0)</f>
        <v>Kasım</v>
      </c>
    </row>
    <row r="312" spans="1:15" x14ac:dyDescent="0.25">
      <c r="A312" t="str">
        <f>E312&amp;IF(MAX(Rapor!$B$12:$B$16)&gt;=G312,"Topla","")</f>
        <v>2017</v>
      </c>
      <c r="B312" s="53" t="str">
        <f t="shared" si="8"/>
        <v>2017Aralık</v>
      </c>
      <c r="D312" t="str">
        <f t="shared" si="10"/>
        <v>201748</v>
      </c>
      <c r="E312">
        <v>2017</v>
      </c>
      <c r="F312" t="s">
        <v>494</v>
      </c>
      <c r="G312" s="57">
        <v>48</v>
      </c>
      <c r="H312" t="s">
        <v>475</v>
      </c>
      <c r="I312" s="8">
        <v>1843415</v>
      </c>
      <c r="J312" s="11">
        <v>-0.129</v>
      </c>
      <c r="K312" s="58">
        <v>1939832</v>
      </c>
      <c r="L312" s="11">
        <v>-0.13400000000000001</v>
      </c>
      <c r="M312" s="7">
        <v>63</v>
      </c>
      <c r="N312" s="53" t="str">
        <f>VLOOKUP(G312,Kaynak!$R$5:$S$56,2,0)</f>
        <v>Aralık</v>
      </c>
      <c r="O312" s="53" t="str">
        <f>VLOOKUP(Rapor!$T$5&amp;Data!G312,Kaynak!$A$5:$L$9578,12,0)</f>
        <v>Aralık</v>
      </c>
    </row>
    <row r="313" spans="1:15" x14ac:dyDescent="0.25">
      <c r="A313" t="str">
        <f>E313&amp;IF(MAX(Rapor!$B$12:$B$16)&gt;=G313,"Topla","")</f>
        <v>2017</v>
      </c>
      <c r="B313" s="53" t="str">
        <f t="shared" si="8"/>
        <v>2017Aralık</v>
      </c>
      <c r="D313" t="str">
        <f t="shared" si="10"/>
        <v>201749</v>
      </c>
      <c r="E313">
        <v>2017</v>
      </c>
      <c r="F313" t="s">
        <v>502</v>
      </c>
      <c r="G313" s="57">
        <v>49</v>
      </c>
      <c r="H313" t="s">
        <v>499</v>
      </c>
      <c r="I313" s="8">
        <v>2133421</v>
      </c>
      <c r="J313" s="11">
        <v>0.157</v>
      </c>
      <c r="K313" s="58">
        <v>2232585</v>
      </c>
      <c r="L313" s="11">
        <v>0.151</v>
      </c>
      <c r="M313" s="7">
        <v>61</v>
      </c>
      <c r="N313" s="53" t="str">
        <f>VLOOKUP(G313,Kaynak!$R$5:$S$56,2,0)</f>
        <v>Aralık</v>
      </c>
      <c r="O313" s="53" t="str">
        <f>VLOOKUP(Rapor!$T$5&amp;Data!G313,Kaynak!$A$5:$L$9578,12,0)</f>
        <v>Aralık</v>
      </c>
    </row>
    <row r="314" spans="1:15" x14ac:dyDescent="0.25">
      <c r="A314" t="str">
        <f>E314&amp;IF(MAX(Rapor!$B$12:$B$16)&gt;=G314,"Topla","")</f>
        <v>2017</v>
      </c>
      <c r="B314" s="53" t="str">
        <f t="shared" si="8"/>
        <v>2017Aralık</v>
      </c>
      <c r="D314" t="str">
        <f t="shared" si="10"/>
        <v>201750</v>
      </c>
      <c r="E314">
        <v>2017</v>
      </c>
      <c r="F314" t="s">
        <v>501</v>
      </c>
      <c r="G314" s="57">
        <v>50</v>
      </c>
      <c r="H314" t="s">
        <v>499</v>
      </c>
      <c r="I314" s="8">
        <v>2329940</v>
      </c>
      <c r="J314" s="11">
        <v>9.1999999999999998E-2</v>
      </c>
      <c r="K314" s="58">
        <v>2423792</v>
      </c>
      <c r="L314" s="11">
        <v>8.5999999999999993E-2</v>
      </c>
      <c r="M314" s="7">
        <v>70</v>
      </c>
      <c r="N314" s="53" t="str">
        <f>VLOOKUP(G314,Kaynak!$R$5:$S$56,2,0)</f>
        <v>Aralık</v>
      </c>
      <c r="O314" s="53" t="str">
        <f>VLOOKUP(Rapor!$T$5&amp;Data!G314,Kaynak!$A$5:$L$9578,12,0)</f>
        <v>Aralık</v>
      </c>
    </row>
    <row r="315" spans="1:15" x14ac:dyDescent="0.25">
      <c r="A315" t="str">
        <f>E315&amp;IF(MAX(Rapor!$B$12:$B$16)&gt;=G315,"Topla","")</f>
        <v>2017</v>
      </c>
      <c r="B315" s="53" t="str">
        <f t="shared" si="8"/>
        <v>2017Aralık</v>
      </c>
      <c r="D315" t="str">
        <f t="shared" si="10"/>
        <v>201751</v>
      </c>
      <c r="E315">
        <v>2017</v>
      </c>
      <c r="F315" t="s">
        <v>500</v>
      </c>
      <c r="G315" s="57">
        <v>51</v>
      </c>
      <c r="H315" t="s">
        <v>499</v>
      </c>
      <c r="I315" s="8">
        <v>1976815</v>
      </c>
      <c r="J315" s="11">
        <v>-0.152</v>
      </c>
      <c r="K315" s="58">
        <v>2046195</v>
      </c>
      <c r="L315" s="11">
        <v>-0.156</v>
      </c>
      <c r="M315" s="7">
        <v>67</v>
      </c>
      <c r="N315" s="53" t="str">
        <f>VLOOKUP(G315,Kaynak!$R$5:$S$56,2,0)</f>
        <v>Aralık</v>
      </c>
      <c r="O315" s="53" t="str">
        <f>VLOOKUP(Rapor!$T$5&amp;Data!G315,Kaynak!$A$5:$L$9578,12,0)</f>
        <v>Aralık</v>
      </c>
    </row>
    <row r="316" spans="1:15" x14ac:dyDescent="0.25">
      <c r="A316" t="str">
        <f>E316&amp;IF(MAX(Rapor!$B$12:$B$16)&gt;=G316,"Topla","")</f>
        <v>2017</v>
      </c>
      <c r="B316" s="53" t="str">
        <f t="shared" si="8"/>
        <v>2017Aralık</v>
      </c>
      <c r="D316" t="str">
        <f t="shared" si="10"/>
        <v>201752</v>
      </c>
      <c r="E316">
        <v>2017</v>
      </c>
      <c r="F316" t="s">
        <v>498</v>
      </c>
      <c r="G316" s="57">
        <v>52</v>
      </c>
      <c r="H316" t="s">
        <v>499</v>
      </c>
      <c r="I316" s="8">
        <v>1576178</v>
      </c>
      <c r="J316" s="11">
        <v>-0.20300000000000001</v>
      </c>
      <c r="K316" s="58">
        <v>1624360</v>
      </c>
      <c r="L316" s="11">
        <v>-0.20599999999999999</v>
      </c>
      <c r="M316" s="7">
        <v>69</v>
      </c>
      <c r="N316" s="53" t="str">
        <f>VLOOKUP(G316,Kaynak!$R$5:$S$56,2,0)</f>
        <v>Aralık</v>
      </c>
      <c r="O316" s="53" t="str">
        <f>VLOOKUP(Rapor!$T$5&amp;Data!G316,Kaynak!$A$5:$L$9578,12,0)</f>
        <v>Aralık</v>
      </c>
    </row>
    <row r="317" spans="1:15" x14ac:dyDescent="0.25">
      <c r="A317" t="str">
        <f>E317&amp;IF(MAX(Rapor!$B$12:$B$16)&gt;=G317,"Topla","")</f>
        <v>2018Topla</v>
      </c>
      <c r="B317" s="53" t="str">
        <f t="shared" si="8"/>
        <v>2018Ocak</v>
      </c>
      <c r="D317" t="str">
        <f t="shared" si="10"/>
        <v>20181</v>
      </c>
      <c r="E317">
        <v>2018</v>
      </c>
      <c r="F317" t="s">
        <v>508</v>
      </c>
      <c r="G317" s="57">
        <v>1</v>
      </c>
      <c r="H317" t="s">
        <v>499</v>
      </c>
      <c r="I317" s="8">
        <v>1374559</v>
      </c>
      <c r="J317" s="11">
        <v>-0.128</v>
      </c>
      <c r="K317" s="44">
        <v>1462077</v>
      </c>
      <c r="L317" s="11">
        <v>-0.1</v>
      </c>
      <c r="M317" s="7">
        <v>64</v>
      </c>
      <c r="N317" s="53" t="str">
        <f>VLOOKUP(G317,Kaynak!$R$5:$S$56,2,0)</f>
        <v>Ocak</v>
      </c>
      <c r="O317" s="53" t="str">
        <f>VLOOKUP(Rapor!$T$5&amp;Data!G317,Kaynak!$A$5:$L$9578,12,0)</f>
        <v>Ocak</v>
      </c>
    </row>
    <row r="318" spans="1:15" x14ac:dyDescent="0.25">
      <c r="A318" t="str">
        <f>E318&amp;IF(MAX(Rapor!$B$12:$B$16)&gt;=G318,"Topla","")</f>
        <v>2018Topla</v>
      </c>
      <c r="B318" s="53" t="str">
        <f t="shared" si="8"/>
        <v>2018Ocak</v>
      </c>
      <c r="D318" t="str">
        <f t="shared" si="10"/>
        <v>20182</v>
      </c>
      <c r="E318">
        <v>2018</v>
      </c>
      <c r="F318" t="s">
        <v>507</v>
      </c>
      <c r="G318" s="57">
        <v>2</v>
      </c>
      <c r="H318" t="s">
        <v>506</v>
      </c>
      <c r="I318" s="8">
        <v>2739810</v>
      </c>
      <c r="J318" s="11">
        <v>0.99299999999999999</v>
      </c>
      <c r="K318" s="44">
        <v>2792322</v>
      </c>
      <c r="L318" s="11">
        <v>0.91</v>
      </c>
      <c r="M318" s="7">
        <v>59</v>
      </c>
      <c r="N318" s="53" t="str">
        <f>VLOOKUP(G318,Kaynak!$R$5:$S$56,2,0)</f>
        <v>Ocak</v>
      </c>
      <c r="O318" s="53" t="str">
        <f>VLOOKUP(Rapor!$T$5&amp;Data!G318,Kaynak!$A$5:$L$9578,12,0)</f>
        <v>Ocak</v>
      </c>
    </row>
    <row r="319" spans="1:15" x14ac:dyDescent="0.25">
      <c r="A319" t="str">
        <f>E319&amp;IF(MAX(Rapor!$B$12:$B$16)&gt;=G319,"Topla","")</f>
        <v>2018Topla</v>
      </c>
      <c r="B319" s="53" t="str">
        <f t="shared" si="8"/>
        <v>2018Ocak</v>
      </c>
      <c r="D319" t="str">
        <f t="shared" si="10"/>
        <v>20183</v>
      </c>
      <c r="E319">
        <v>2018</v>
      </c>
      <c r="F319" t="s">
        <v>505</v>
      </c>
      <c r="G319" s="57">
        <v>3</v>
      </c>
      <c r="H319" t="s">
        <v>506</v>
      </c>
      <c r="I319" s="8">
        <v>2423154</v>
      </c>
      <c r="J319" s="11">
        <v>-0.11600000000000001</v>
      </c>
      <c r="K319" s="44">
        <v>2517583</v>
      </c>
      <c r="L319" s="11">
        <v>-9.8000000000000004E-2</v>
      </c>
      <c r="M319" s="7">
        <v>76</v>
      </c>
      <c r="N319" s="53" t="str">
        <f>VLOOKUP(G319,Kaynak!$R$5:$S$56,2,0)</f>
        <v>Ocak</v>
      </c>
      <c r="O319" s="53" t="str">
        <f>VLOOKUP(Rapor!$T$5&amp;Data!G319,Kaynak!$A$5:$L$9578,12,0)</f>
        <v>Ocak</v>
      </c>
    </row>
    <row r="320" spans="1:15" x14ac:dyDescent="0.25">
      <c r="A320" t="str">
        <f>E320&amp;IF(MAX(Rapor!$B$12:$B$16)&gt;=G320,"Topla","")</f>
        <v>2018Topla</v>
      </c>
      <c r="B320" s="53" t="str">
        <f t="shared" si="8"/>
        <v>2018Ocak</v>
      </c>
      <c r="D320" t="str">
        <f t="shared" si="10"/>
        <v>20184</v>
      </c>
      <c r="E320" s="32">
        <v>2018</v>
      </c>
      <c r="F320" s="32" t="s">
        <v>503</v>
      </c>
      <c r="G320" s="33">
        <v>4</v>
      </c>
      <c r="H320" s="32" t="s">
        <v>504</v>
      </c>
      <c r="I320" s="34">
        <v>3090010</v>
      </c>
      <c r="J320" s="35">
        <v>0.27500000000000002</v>
      </c>
      <c r="K320" s="46">
        <v>3200192</v>
      </c>
      <c r="L320" s="35">
        <v>0.27100000000000002</v>
      </c>
      <c r="M320" s="33">
        <v>67</v>
      </c>
      <c r="N320" s="53" t="str">
        <f>VLOOKUP(G320,Kaynak!$R$5:$S$56,2,0)</f>
        <v>Ocak</v>
      </c>
      <c r="O320" s="53" t="str">
        <f>VLOOKUP(Rapor!$T$5&amp;Data!G320,Kaynak!$A$5:$L$9578,12,0)</f>
        <v>Ocak</v>
      </c>
    </row>
    <row r="321" spans="1:15" x14ac:dyDescent="0.25">
      <c r="A321" t="str">
        <f>E321&amp;IF(MAX(Rapor!$B$12:$B$16)&gt;=G321,"Topla","")</f>
        <v>2018Topla</v>
      </c>
      <c r="B321" s="53" t="str">
        <f t="shared" si="8"/>
        <v>2018Şubat</v>
      </c>
      <c r="D321" t="str">
        <f t="shared" si="10"/>
        <v>20185</v>
      </c>
      <c r="E321" s="32">
        <v>2018</v>
      </c>
      <c r="F321" s="32" t="s">
        <v>509</v>
      </c>
      <c r="G321" s="62">
        <v>5</v>
      </c>
      <c r="H321" s="32" t="s">
        <v>510</v>
      </c>
      <c r="I321" s="64">
        <v>2755911</v>
      </c>
      <c r="J321" s="66">
        <v>-0.108</v>
      </c>
      <c r="K321" s="46">
        <v>2859390</v>
      </c>
      <c r="L321" s="66">
        <v>-0.106</v>
      </c>
      <c r="M321" s="62">
        <v>67</v>
      </c>
      <c r="N321" s="53" t="str">
        <f>VLOOKUP(G321,Kaynak!$R$5:$S$56,2,0)</f>
        <v>Şubat</v>
      </c>
      <c r="O321" s="53" t="str">
        <f>VLOOKUP(Rapor!$T$5&amp;Data!G321,Kaynak!$A$5:$L$9578,12,0)</f>
        <v>Şubat</v>
      </c>
    </row>
    <row r="322" spans="1:15" x14ac:dyDescent="0.25">
      <c r="A322" t="str">
        <f>E322&amp;IF(MAX(Rapor!$B$12:$B$16)&gt;=G322,"Topla","")</f>
        <v>2018Topla</v>
      </c>
      <c r="B322" s="53" t="str">
        <f t="shared" si="8"/>
        <v>2018Şubat</v>
      </c>
      <c r="D322" t="str">
        <f t="shared" si="10"/>
        <v>20186</v>
      </c>
      <c r="E322" s="32">
        <v>2018</v>
      </c>
      <c r="F322" t="s">
        <v>516</v>
      </c>
      <c r="G322" s="57">
        <v>6</v>
      </c>
      <c r="H322" t="s">
        <v>517</v>
      </c>
      <c r="I322" s="8">
        <v>1644094</v>
      </c>
      <c r="J322" s="11">
        <v>-0.40400000000000003</v>
      </c>
      <c r="K322" s="44">
        <v>1734707</v>
      </c>
      <c r="L322" s="11">
        <v>-0.39300000000000002</v>
      </c>
      <c r="M322" s="7">
        <v>65</v>
      </c>
      <c r="N322" s="53" t="str">
        <f>VLOOKUP(G322,Kaynak!$R$5:$S$56,2,0)</f>
        <v>Şubat</v>
      </c>
      <c r="O322" s="53" t="str">
        <f>VLOOKUP(Rapor!$T$5&amp;Data!G322,Kaynak!$A$5:$L$9578,12,0)</f>
        <v>Şubat</v>
      </c>
    </row>
    <row r="323" spans="1:15" x14ac:dyDescent="0.25">
      <c r="A323" t="str">
        <f>E323&amp;IF(MAX(Rapor!$B$12:$B$16)&gt;=G323,"Topla","")</f>
        <v>2018Topla</v>
      </c>
      <c r="B323" s="53" t="str">
        <f t="shared" si="8"/>
        <v>2018Şubat</v>
      </c>
      <c r="D323" t="str">
        <f t="shared" si="10"/>
        <v>20187</v>
      </c>
      <c r="E323">
        <v>2018</v>
      </c>
      <c r="F323" t="s">
        <v>514</v>
      </c>
      <c r="G323" s="57">
        <v>7</v>
      </c>
      <c r="H323" t="s">
        <v>515</v>
      </c>
      <c r="I323" s="8">
        <v>1468571</v>
      </c>
      <c r="J323" s="11">
        <v>-0.107</v>
      </c>
      <c r="K323" s="44">
        <v>1570002</v>
      </c>
      <c r="L323" s="11">
        <v>-9.5000000000000001E-2</v>
      </c>
      <c r="M323" s="7">
        <v>71</v>
      </c>
      <c r="N323" s="53" t="str">
        <f>VLOOKUP(G323,Kaynak!$R$5:$S$56,2,0)</f>
        <v>Şubat</v>
      </c>
      <c r="O323" s="53" t="str">
        <f>VLOOKUP(Rapor!$T$5&amp;Data!G323,Kaynak!$A$5:$L$9578,12,0)</f>
        <v>Şubat</v>
      </c>
    </row>
    <row r="324" spans="1:15" x14ac:dyDescent="0.25">
      <c r="A324" t="str">
        <f>E324&amp;IF(MAX(Rapor!$B$12:$B$16)&gt;=G324,"Topla","")</f>
        <v>2018Topla</v>
      </c>
      <c r="B324" s="53" t="str">
        <f t="shared" ref="B324:B387" si="11">E324&amp;O324</f>
        <v>2018Şubat</v>
      </c>
      <c r="D324" t="str">
        <f t="shared" si="10"/>
        <v>20188</v>
      </c>
      <c r="E324">
        <v>2018</v>
      </c>
      <c r="F324" t="s">
        <v>513</v>
      </c>
      <c r="G324" s="57">
        <v>8</v>
      </c>
      <c r="H324" t="s">
        <v>512</v>
      </c>
      <c r="I324" s="8">
        <v>1424964</v>
      </c>
      <c r="J324" s="11">
        <v>-0.03</v>
      </c>
      <c r="K324" s="44">
        <v>1637003</v>
      </c>
      <c r="L324" s="11">
        <v>4.2999999999999997E-2</v>
      </c>
      <c r="M324" s="7">
        <v>64</v>
      </c>
      <c r="N324" s="53" t="str">
        <f>VLOOKUP(G324,Kaynak!$R$5:$S$56,2,0)</f>
        <v>Şubat</v>
      </c>
      <c r="O324" s="53" t="str">
        <f>VLOOKUP(Rapor!$T$5&amp;Data!G324,Kaynak!$A$5:$L$9578,12,0)</f>
        <v>Şubat</v>
      </c>
    </row>
    <row r="325" spans="1:15" x14ac:dyDescent="0.25">
      <c r="A325" t="str">
        <f>E325&amp;IF(MAX(Rapor!$B$12:$B$16)&gt;=G325,"Topla","")</f>
        <v>2018Topla</v>
      </c>
      <c r="B325" s="53" t="str">
        <f t="shared" si="11"/>
        <v>2018Mart</v>
      </c>
      <c r="D325" t="str">
        <f t="shared" ref="D325:D356" si="12">+E325&amp;G325</f>
        <v>20189</v>
      </c>
      <c r="E325">
        <v>2018</v>
      </c>
      <c r="F325" t="s">
        <v>511</v>
      </c>
      <c r="G325" s="57">
        <v>9</v>
      </c>
      <c r="H325" t="s">
        <v>512</v>
      </c>
      <c r="I325" s="8">
        <v>1109442</v>
      </c>
      <c r="J325" s="11">
        <v>-0.221</v>
      </c>
      <c r="K325" s="44">
        <v>1314209</v>
      </c>
      <c r="L325" s="11">
        <v>-0.19700000000000001</v>
      </c>
      <c r="M325" s="7">
        <v>64</v>
      </c>
      <c r="N325" s="53" t="str">
        <f>VLOOKUP(G325,Kaynak!$R$5:$S$56,2,0)</f>
        <v>Mart</v>
      </c>
      <c r="O325" s="53" t="str">
        <f>VLOOKUP(Rapor!$T$5&amp;Data!G325,Kaynak!$A$5:$L$9578,12,0)</f>
        <v>Mart</v>
      </c>
    </row>
    <row r="326" spans="1:15" x14ac:dyDescent="0.25">
      <c r="A326" t="str">
        <f>E326&amp;IF(MAX(Rapor!$B$12:$B$16)&gt;=G326,"Topla","")</f>
        <v>2018Topla</v>
      </c>
      <c r="B326" s="53" t="str">
        <f t="shared" si="11"/>
        <v>2018Mart</v>
      </c>
      <c r="D326" t="str">
        <f t="shared" si="12"/>
        <v>201810</v>
      </c>
      <c r="E326">
        <v>2018</v>
      </c>
      <c r="F326" t="s">
        <v>71</v>
      </c>
      <c r="G326" s="57">
        <v>10</v>
      </c>
      <c r="H326" t="s">
        <v>518</v>
      </c>
      <c r="I326" s="58">
        <v>1718378</v>
      </c>
      <c r="J326" s="43">
        <v>0.54900000000000004</v>
      </c>
      <c r="K326" s="44">
        <v>1847378</v>
      </c>
      <c r="L326" s="43">
        <v>0.39600000000000002</v>
      </c>
      <c r="M326" s="57">
        <v>71</v>
      </c>
      <c r="N326" s="53" t="str">
        <f>VLOOKUP(G326,Kaynak!$R$5:$S$56,2,0)</f>
        <v>Mart</v>
      </c>
      <c r="O326" s="53" t="str">
        <f>VLOOKUP(Rapor!$T$5&amp;Data!G326,Kaynak!$A$5:$L$9578,12,0)</f>
        <v>Mart</v>
      </c>
    </row>
    <row r="327" spans="1:15" x14ac:dyDescent="0.25">
      <c r="A327" t="str">
        <f>E327&amp;IF(MAX(Rapor!$B$12:$B$16)&gt;=G327,"Topla","")</f>
        <v>2018Topla</v>
      </c>
      <c r="B327" s="53" t="str">
        <f t="shared" si="11"/>
        <v>2018Mart</v>
      </c>
      <c r="D327" t="str">
        <f t="shared" si="12"/>
        <v>201811</v>
      </c>
      <c r="E327">
        <v>2018</v>
      </c>
      <c r="F327" t="s">
        <v>70</v>
      </c>
      <c r="G327" s="54">
        <v>11</v>
      </c>
      <c r="H327" t="s">
        <v>518</v>
      </c>
      <c r="I327" s="4">
        <v>1341047</v>
      </c>
      <c r="J327" s="5">
        <v>-0.22</v>
      </c>
      <c r="K327" s="44">
        <v>1453327</v>
      </c>
      <c r="L327" s="5">
        <v>-0.21299999999999999</v>
      </c>
      <c r="M327" s="3">
        <v>84</v>
      </c>
      <c r="N327" s="53" t="str">
        <f>VLOOKUP(G327,Kaynak!$R$5:$S$56,2,0)</f>
        <v>Mart</v>
      </c>
      <c r="O327" s="53" t="str">
        <f>VLOOKUP(Rapor!$T$5&amp;Data!G327,Kaynak!$A$5:$L$9578,12,0)</f>
        <v>Mart</v>
      </c>
    </row>
    <row r="328" spans="1:15" x14ac:dyDescent="0.25">
      <c r="A328" t="str">
        <f>E328&amp;IF(MAX(Rapor!$B$12:$B$16)&gt;=G328,"Topla","")</f>
        <v>2018Topla</v>
      </c>
      <c r="B328" s="53" t="str">
        <f t="shared" si="11"/>
        <v>2018Mart</v>
      </c>
      <c r="D328" t="str">
        <f t="shared" si="12"/>
        <v>201812</v>
      </c>
      <c r="E328">
        <v>2018</v>
      </c>
      <c r="F328" t="s">
        <v>68</v>
      </c>
      <c r="G328" s="57">
        <v>12</v>
      </c>
      <c r="H328" t="s">
        <v>518</v>
      </c>
      <c r="I328" s="8">
        <v>1162287</v>
      </c>
      <c r="J328" s="9">
        <v>-0.13300000000000001</v>
      </c>
      <c r="K328" s="44">
        <v>1247816</v>
      </c>
      <c r="L328" s="9">
        <v>-0.14099999999999999</v>
      </c>
      <c r="M328" s="7">
        <v>77</v>
      </c>
      <c r="N328" s="53" t="str">
        <f>VLOOKUP(G328,Kaynak!$R$5:$S$56,2,0)</f>
        <v>Mart</v>
      </c>
      <c r="O328" s="53" t="str">
        <f>VLOOKUP(Rapor!$T$5&amp;Data!G328,Kaynak!$A$5:$L$9578,12,0)</f>
        <v>Mart</v>
      </c>
    </row>
    <row r="329" spans="1:15" x14ac:dyDescent="0.25">
      <c r="A329" t="str">
        <f>E329&amp;IF(MAX(Rapor!$B$12:$B$16)&gt;=G329,"Topla","")</f>
        <v>2018Topla</v>
      </c>
      <c r="B329" s="53" t="str">
        <f t="shared" si="11"/>
        <v>2018Mart</v>
      </c>
      <c r="D329" t="str">
        <f t="shared" si="12"/>
        <v>201813</v>
      </c>
      <c r="E329">
        <v>2018</v>
      </c>
      <c r="F329" t="s">
        <v>66</v>
      </c>
      <c r="G329" s="54">
        <v>13</v>
      </c>
      <c r="H329" t="s">
        <v>518</v>
      </c>
      <c r="I329" s="4">
        <v>1042966</v>
      </c>
      <c r="J329" s="5">
        <v>-0.10299999999999999</v>
      </c>
      <c r="K329" s="44">
        <v>1124269</v>
      </c>
      <c r="L329" s="5">
        <v>-9.9000000000000005E-2</v>
      </c>
      <c r="M329" s="3">
        <v>74</v>
      </c>
      <c r="N329" s="53" t="str">
        <f>VLOOKUP(G329,Kaynak!$R$5:$S$56,2,0)</f>
        <v>Mart</v>
      </c>
      <c r="O329" s="53" t="str">
        <f>VLOOKUP(Rapor!$T$5&amp;Data!G329,Kaynak!$A$5:$L$9578,12,0)</f>
        <v>Mart</v>
      </c>
    </row>
    <row r="330" spans="1:15" x14ac:dyDescent="0.25">
      <c r="A330" t="str">
        <f>E330&amp;IF(MAX(Rapor!$B$12:$B$16)&gt;=G330,"Topla","")</f>
        <v>2018Topla</v>
      </c>
      <c r="B330" s="53" t="str">
        <f t="shared" si="11"/>
        <v>2018Nisan</v>
      </c>
      <c r="D330" t="str">
        <f t="shared" si="12"/>
        <v>201814</v>
      </c>
      <c r="E330">
        <v>2018</v>
      </c>
      <c r="F330" t="s">
        <v>65</v>
      </c>
      <c r="G330" s="54">
        <v>14</v>
      </c>
      <c r="H330" t="s">
        <v>518</v>
      </c>
      <c r="I330" s="55">
        <v>838737</v>
      </c>
      <c r="J330" s="61">
        <v>-0.19600000000000001</v>
      </c>
      <c r="K330" s="44">
        <v>939707</v>
      </c>
      <c r="L330" s="61">
        <v>-0.16400000000000001</v>
      </c>
      <c r="M330" s="54">
        <v>77</v>
      </c>
      <c r="N330" s="53" t="str">
        <f>VLOOKUP(G330,Kaynak!$R$5:$S$56,2,0)</f>
        <v>Nisan</v>
      </c>
      <c r="O330" s="53" t="str">
        <f>VLOOKUP(Rapor!$T$5&amp;Data!G330,Kaynak!$A$5:$L$9578,12,0)</f>
        <v>Nisan</v>
      </c>
    </row>
    <row r="331" spans="1:15" x14ac:dyDescent="0.25">
      <c r="A331" t="str">
        <f>E331&amp;IF(MAX(Rapor!$B$12:$B$16)&gt;=G331,"Topla","")</f>
        <v>2018Topla</v>
      </c>
      <c r="B331" s="53" t="str">
        <f t="shared" si="11"/>
        <v>2018Nisan</v>
      </c>
      <c r="D331" t="str">
        <f t="shared" si="12"/>
        <v>201815</v>
      </c>
      <c r="E331">
        <v>2018</v>
      </c>
      <c r="F331" t="s">
        <v>64</v>
      </c>
      <c r="G331" s="57">
        <v>15</v>
      </c>
      <c r="H331" t="s">
        <v>518</v>
      </c>
      <c r="I331" s="8">
        <v>872966</v>
      </c>
      <c r="J331" s="11">
        <v>4.1000000000000002E-2</v>
      </c>
      <c r="K331" s="44">
        <v>966365</v>
      </c>
      <c r="L331" s="11">
        <v>2.8000000000000001E-2</v>
      </c>
      <c r="M331" s="7">
        <v>78</v>
      </c>
      <c r="N331" s="53" t="str">
        <f>VLOOKUP(G331,Kaynak!$R$5:$S$56,2,0)</f>
        <v>Nisan</v>
      </c>
      <c r="O331" s="53" t="str">
        <f>VLOOKUP(Rapor!$T$5&amp;Data!G331,Kaynak!$A$5:$L$9578,12,0)</f>
        <v>Nisan</v>
      </c>
    </row>
    <row r="332" spans="1:15" x14ac:dyDescent="0.25">
      <c r="A332" t="str">
        <f>E332&amp;IF(MAX(Rapor!$B$12:$B$16)&gt;=G332,"Topla","")</f>
        <v>2018Topla</v>
      </c>
      <c r="B332" s="53" t="str">
        <f t="shared" si="11"/>
        <v>2018Nisan</v>
      </c>
      <c r="D332" t="str">
        <f t="shared" si="12"/>
        <v>201816</v>
      </c>
      <c r="E332">
        <v>2018</v>
      </c>
      <c r="F332" t="s">
        <v>62</v>
      </c>
      <c r="G332" s="57">
        <v>16</v>
      </c>
      <c r="H332" t="s">
        <v>521</v>
      </c>
      <c r="I332" s="8">
        <v>798823</v>
      </c>
      <c r="J332" s="11">
        <v>-8.5000000000000006E-2</v>
      </c>
      <c r="K332" s="44">
        <v>916916</v>
      </c>
      <c r="L332" s="11">
        <v>-5.0999999999999997E-2</v>
      </c>
      <c r="M332" s="7">
        <v>80</v>
      </c>
      <c r="N332" s="53" t="str">
        <f>VLOOKUP(G332,Kaynak!$R$5:$S$56,2,0)</f>
        <v>Nisan</v>
      </c>
      <c r="O332" s="53" t="str">
        <f>VLOOKUP(Rapor!$T$5&amp;Data!G332,Kaynak!$A$5:$L$9578,12,0)</f>
        <v>Nisan</v>
      </c>
    </row>
    <row r="333" spans="1:15" ht="15.75" thickBot="1" x14ac:dyDescent="0.3">
      <c r="A333" t="str">
        <f>E333&amp;IF(MAX(Rapor!$B$12:$B$16)&gt;=G333,"Topla","")</f>
        <v>2018Topla</v>
      </c>
      <c r="B333" s="53" t="str">
        <f t="shared" si="11"/>
        <v>2018Nisan</v>
      </c>
      <c r="D333" t="str">
        <f t="shared" si="12"/>
        <v>201817</v>
      </c>
      <c r="E333">
        <v>2018</v>
      </c>
      <c r="F333" t="s">
        <v>61</v>
      </c>
      <c r="G333" s="57">
        <v>17</v>
      </c>
      <c r="H333" t="s">
        <v>520</v>
      </c>
      <c r="I333" s="8">
        <v>1033819</v>
      </c>
      <c r="J333" s="11">
        <v>0.29399999999999998</v>
      </c>
      <c r="K333" s="44">
        <v>1151052</v>
      </c>
      <c r="L333" s="11">
        <v>0.255</v>
      </c>
      <c r="M333" s="7">
        <v>83</v>
      </c>
      <c r="N333" s="53" t="str">
        <f>VLOOKUP(G333,Kaynak!$R$5:$S$56,2,0)</f>
        <v>Nisan</v>
      </c>
      <c r="O333" s="53" t="str">
        <f>VLOOKUP(Rapor!$T$5&amp;Data!G333,Kaynak!$A$5:$L$9578,12,0)</f>
        <v>Nisan</v>
      </c>
    </row>
    <row r="334" spans="1:15" ht="15.75" thickBot="1" x14ac:dyDescent="0.3">
      <c r="A334" t="str">
        <f>E334&amp;IF(MAX(Rapor!$B$12:$B$16)&gt;=G334,"Topla","")</f>
        <v>2018Topla</v>
      </c>
      <c r="B334" s="53" t="str">
        <f t="shared" si="11"/>
        <v>2018Mayıs</v>
      </c>
      <c r="D334" t="str">
        <f t="shared" si="12"/>
        <v>201818</v>
      </c>
      <c r="E334" s="30">
        <v>2018</v>
      </c>
      <c r="F334" t="s">
        <v>59</v>
      </c>
      <c r="G334" s="57">
        <v>18</v>
      </c>
      <c r="H334" t="s">
        <v>519</v>
      </c>
      <c r="I334" s="8">
        <v>1654567</v>
      </c>
      <c r="J334" s="11">
        <v>0.6</v>
      </c>
      <c r="K334" s="44">
        <v>1724575</v>
      </c>
      <c r="L334" s="11">
        <v>0.498</v>
      </c>
      <c r="M334" s="7">
        <v>75</v>
      </c>
      <c r="N334" s="53" t="str">
        <f>VLOOKUP(G334,Kaynak!$R$5:$S$56,2,0)</f>
        <v>Mayıs</v>
      </c>
      <c r="O334" s="53" t="str">
        <f>VLOOKUP(Rapor!$T$5&amp;Data!G334,Kaynak!$A$5:$L$9578,12,0)</f>
        <v>Mayıs</v>
      </c>
    </row>
    <row r="335" spans="1:15" x14ac:dyDescent="0.25">
      <c r="A335" s="30" t="str">
        <f>E335&amp;IF(MAX(Rapor!$B$12:$B$16)&gt;=G335,"Topla","")</f>
        <v>2018Topla</v>
      </c>
      <c r="B335" s="53" t="str">
        <f t="shared" si="11"/>
        <v>2018Mayıs</v>
      </c>
      <c r="C335" s="30"/>
      <c r="D335" s="30" t="str">
        <f t="shared" si="12"/>
        <v>201819</v>
      </c>
      <c r="E335" s="30">
        <v>2018</v>
      </c>
      <c r="F335" s="30" t="s">
        <v>58</v>
      </c>
      <c r="G335" s="63">
        <v>19</v>
      </c>
      <c r="H335" s="30" t="s">
        <v>519</v>
      </c>
      <c r="I335" s="65">
        <v>899342</v>
      </c>
      <c r="J335" s="67">
        <v>-0.45600000000000002</v>
      </c>
      <c r="K335" s="45">
        <v>993355</v>
      </c>
      <c r="L335" s="67">
        <v>-0.42399999999999999</v>
      </c>
      <c r="M335" s="63">
        <v>86</v>
      </c>
      <c r="N335" s="53" t="str">
        <f>VLOOKUP(G335,Kaynak!$R$5:$S$56,2,0)</f>
        <v>Mayıs</v>
      </c>
      <c r="O335" s="53" t="str">
        <f>VLOOKUP(Rapor!$T$5&amp;Data!G335,Kaynak!$A$5:$L$9578,12,0)</f>
        <v>Mayıs</v>
      </c>
    </row>
    <row r="336" spans="1:15" x14ac:dyDescent="0.25">
      <c r="A336" s="32" t="str">
        <f>E336&amp;IF(MAX(Rapor!$B$12:$B$16)&gt;=G336,"Topla","")</f>
        <v>2018Topla</v>
      </c>
      <c r="B336" s="53" t="str">
        <f t="shared" si="11"/>
        <v>2018Mayıs</v>
      </c>
      <c r="C336" s="32"/>
      <c r="D336" s="32" t="str">
        <f t="shared" si="12"/>
        <v>201820</v>
      </c>
      <c r="E336" s="53">
        <v>2018</v>
      </c>
      <c r="F336" s="53" t="s">
        <v>57</v>
      </c>
      <c r="G336" s="57">
        <v>20</v>
      </c>
      <c r="H336" s="53" t="s">
        <v>519</v>
      </c>
      <c r="I336" s="58">
        <v>634845</v>
      </c>
      <c r="J336" s="43">
        <v>-0.29399999999999998</v>
      </c>
      <c r="K336" s="44">
        <v>741100</v>
      </c>
      <c r="L336" s="43">
        <v>-0.254</v>
      </c>
      <c r="M336" s="57">
        <v>82</v>
      </c>
      <c r="N336" s="53" t="str">
        <f>VLOOKUP(G336,Kaynak!$R$5:$S$56,2,0)</f>
        <v>Mayıs</v>
      </c>
      <c r="O336" s="53" t="str">
        <f>VLOOKUP(Rapor!$T$5&amp;Data!G336,Kaynak!$A$5:$L$9578,12,0)</f>
        <v>Mayıs</v>
      </c>
    </row>
    <row r="337" spans="1:15" x14ac:dyDescent="0.25">
      <c r="A337" t="str">
        <f>E337&amp;IF(MAX(Rapor!$B$12:$B$16)&gt;=G337,"Topla","")</f>
        <v>2018Topla</v>
      </c>
      <c r="B337" s="53" t="str">
        <f t="shared" si="11"/>
        <v>2018Mayıs</v>
      </c>
      <c r="D337" t="str">
        <f t="shared" si="12"/>
        <v>201821</v>
      </c>
      <c r="E337">
        <v>2018</v>
      </c>
      <c r="F337" t="s">
        <v>55</v>
      </c>
      <c r="G337" s="57">
        <v>21</v>
      </c>
      <c r="H337" t="s">
        <v>522</v>
      </c>
      <c r="I337" s="8">
        <v>916952</v>
      </c>
      <c r="J337" s="11">
        <v>0.44400000000000001</v>
      </c>
      <c r="K337" s="44">
        <v>975433</v>
      </c>
      <c r="L337" s="11">
        <v>0.316</v>
      </c>
      <c r="M337" s="7">
        <v>73</v>
      </c>
      <c r="N337" s="53" t="str">
        <f>VLOOKUP(G337,Kaynak!$R$5:$S$56,2,0)</f>
        <v>Mayıs</v>
      </c>
      <c r="O337" s="53" t="str">
        <f>VLOOKUP(Rapor!$T$5&amp;Data!G337,Kaynak!$A$5:$L$9578,12,0)</f>
        <v>Mayıs</v>
      </c>
    </row>
    <row r="338" spans="1:15" x14ac:dyDescent="0.25">
      <c r="A338" t="str">
        <f>E338&amp;IF(MAX(Rapor!$B$12:$B$16)&gt;=G338,"Topla","")</f>
        <v>2018Topla</v>
      </c>
      <c r="B338" s="53" t="str">
        <f t="shared" si="11"/>
        <v>2018Haziran</v>
      </c>
      <c r="D338" t="str">
        <f t="shared" si="12"/>
        <v>201822</v>
      </c>
      <c r="E338">
        <v>2018</v>
      </c>
      <c r="F338" t="s">
        <v>53</v>
      </c>
      <c r="G338" s="57">
        <v>22</v>
      </c>
      <c r="H338" t="s">
        <v>522</v>
      </c>
      <c r="I338" s="8">
        <v>674988</v>
      </c>
      <c r="J338" s="11">
        <v>-0.26400000000000001</v>
      </c>
      <c r="K338" s="44">
        <v>757930</v>
      </c>
      <c r="L338" s="11">
        <v>-0.223</v>
      </c>
      <c r="M338" s="7">
        <v>82</v>
      </c>
      <c r="N338" s="53" t="str">
        <f>VLOOKUP(G338,Kaynak!$R$5:$S$56,2,0)</f>
        <v>Haziran</v>
      </c>
      <c r="O338" s="53" t="str">
        <f>VLOOKUP(Rapor!$T$5&amp;Data!G338,Kaynak!$A$5:$L$9578,12,0)</f>
        <v>Haziran</v>
      </c>
    </row>
    <row r="339" spans="1:15" x14ac:dyDescent="0.25">
      <c r="A339" t="str">
        <f>E339&amp;IF(MAX(Rapor!$B$12:$B$16)&gt;=G339,"Topla","")</f>
        <v>2018Topla</v>
      </c>
      <c r="B339" s="53" t="str">
        <f t="shared" si="11"/>
        <v>2018Haziran</v>
      </c>
      <c r="D339" t="str">
        <f t="shared" si="12"/>
        <v>201823</v>
      </c>
      <c r="E339">
        <v>2018</v>
      </c>
      <c r="F339" t="s">
        <v>51</v>
      </c>
      <c r="G339" s="57">
        <v>23</v>
      </c>
      <c r="H339" t="s">
        <v>522</v>
      </c>
      <c r="I339" s="8">
        <v>528792</v>
      </c>
      <c r="J339" s="11">
        <v>-0.217</v>
      </c>
      <c r="K339" s="44">
        <v>652098</v>
      </c>
      <c r="L339" s="11">
        <v>-0.14199999999999999</v>
      </c>
      <c r="M339" s="7">
        <v>76</v>
      </c>
      <c r="N339" s="53" t="str">
        <f>VLOOKUP(G339,Kaynak!$R$5:$S$56,2,0)</f>
        <v>Haziran</v>
      </c>
      <c r="O339" s="53" t="str">
        <f>VLOOKUP(Rapor!$T$5&amp;Data!G339,Kaynak!$A$5:$L$9578,12,0)</f>
        <v>Haziran</v>
      </c>
    </row>
    <row r="340" spans="1:15" x14ac:dyDescent="0.25">
      <c r="A340" t="str">
        <f>E340&amp;IF(MAX(Rapor!$B$12:$B$16)&gt;=G340,"Topla","")</f>
        <v>2018Topla</v>
      </c>
      <c r="B340" s="53" t="str">
        <f t="shared" si="11"/>
        <v>2018Haziran</v>
      </c>
      <c r="D340" t="str">
        <f t="shared" si="12"/>
        <v>201824</v>
      </c>
      <c r="E340">
        <v>2018</v>
      </c>
      <c r="F340" t="s">
        <v>50</v>
      </c>
      <c r="G340" s="57">
        <v>24</v>
      </c>
      <c r="H340" t="s">
        <v>523</v>
      </c>
      <c r="I340" s="8">
        <v>735878</v>
      </c>
      <c r="J340" s="11">
        <v>0.39200000000000002</v>
      </c>
      <c r="K340" s="44">
        <v>825085</v>
      </c>
      <c r="L340" s="11">
        <v>0.26500000000000001</v>
      </c>
      <c r="M340" s="7">
        <v>71</v>
      </c>
      <c r="N340" s="53" t="str">
        <f>VLOOKUP(G340,Kaynak!$R$5:$S$56,2,0)</f>
        <v>Haziran</v>
      </c>
      <c r="O340" s="53" t="str">
        <f>VLOOKUP(Rapor!$T$5&amp;Data!G340,Kaynak!$A$5:$L$9578,12,0)</f>
        <v>Haziran</v>
      </c>
    </row>
    <row r="341" spans="1:15" x14ac:dyDescent="0.25">
      <c r="A341" t="str">
        <f>E341&amp;IF(MAX(Rapor!$B$12:$B$16)&gt;=G341,"Topla","")</f>
        <v>2018Topla</v>
      </c>
      <c r="B341" s="53" t="str">
        <f t="shared" si="11"/>
        <v>2018Haziran</v>
      </c>
      <c r="D341" t="str">
        <f t="shared" si="12"/>
        <v>201825</v>
      </c>
      <c r="E341">
        <v>2018</v>
      </c>
      <c r="F341" t="s">
        <v>49</v>
      </c>
      <c r="G341" s="57">
        <v>25</v>
      </c>
      <c r="H341" t="s">
        <v>523</v>
      </c>
      <c r="I341" s="8">
        <v>837379</v>
      </c>
      <c r="J341" s="11">
        <v>0.13800000000000001</v>
      </c>
      <c r="K341" s="44">
        <v>930984</v>
      </c>
      <c r="L341" s="11">
        <v>0.128</v>
      </c>
      <c r="M341" s="7">
        <v>65</v>
      </c>
      <c r="N341" s="53" t="str">
        <f>VLOOKUP(G341,Kaynak!$R$5:$S$56,2,0)</f>
        <v>Haziran</v>
      </c>
      <c r="O341" s="53" t="str">
        <f>VLOOKUP(Rapor!$T$5&amp;Data!G341,Kaynak!$A$5:$L$9578,12,0)</f>
        <v>Haziran</v>
      </c>
    </row>
    <row r="342" spans="1:15" x14ac:dyDescent="0.25">
      <c r="A342" t="str">
        <f>E342&amp;IF(MAX(Rapor!$B$12:$B$16)&gt;=G342,"Topla","")</f>
        <v>2018Topla</v>
      </c>
      <c r="B342" s="53" t="str">
        <f t="shared" si="11"/>
        <v>2018Haziran</v>
      </c>
      <c r="D342" t="str">
        <f t="shared" si="12"/>
        <v>201826</v>
      </c>
      <c r="E342">
        <v>2018</v>
      </c>
      <c r="F342" t="s">
        <v>47</v>
      </c>
      <c r="G342" s="57">
        <v>26</v>
      </c>
      <c r="H342" t="s">
        <v>523</v>
      </c>
      <c r="I342" s="8">
        <v>493980</v>
      </c>
      <c r="J342" s="11">
        <v>-0.41</v>
      </c>
      <c r="K342" s="44">
        <v>631684</v>
      </c>
      <c r="L342" s="11">
        <v>-0.32100000000000001</v>
      </c>
      <c r="M342" s="7">
        <v>94</v>
      </c>
      <c r="N342" s="53" t="str">
        <f>VLOOKUP(G342,Kaynak!$R$5:$S$56,2,0)</f>
        <v>Haziran</v>
      </c>
      <c r="O342" s="53" t="str">
        <f>VLOOKUP(Rapor!$T$5&amp;Data!G342,Kaynak!$A$5:$L$9578,12,0)</f>
        <v>Haziran</v>
      </c>
    </row>
    <row r="343" spans="1:15" x14ac:dyDescent="0.25">
      <c r="A343" t="str">
        <f>E343&amp;IF(MAX(Rapor!$B$12:$B$16)&gt;=G343,"Topla","")</f>
        <v>2018Topla</v>
      </c>
      <c r="B343" s="53" t="str">
        <f t="shared" si="11"/>
        <v>2018Temmuz</v>
      </c>
      <c r="D343" t="str">
        <f t="shared" si="12"/>
        <v>201827</v>
      </c>
      <c r="E343">
        <v>2018</v>
      </c>
      <c r="F343" t="s">
        <v>46</v>
      </c>
      <c r="G343" s="57">
        <v>27</v>
      </c>
      <c r="H343" t="s">
        <v>523</v>
      </c>
      <c r="I343" s="8">
        <v>418322</v>
      </c>
      <c r="J343" s="11">
        <v>-0.153</v>
      </c>
      <c r="K343" s="44">
        <v>543107</v>
      </c>
      <c r="L343" s="11">
        <v>-0.14000000000000001</v>
      </c>
      <c r="M343" s="7">
        <v>92</v>
      </c>
      <c r="N343" s="53" t="str">
        <f>VLOOKUP(G343,Kaynak!$R$5:$S$56,2,0)</f>
        <v>Temmuz</v>
      </c>
      <c r="O343" s="53" t="str">
        <f>VLOOKUP(Rapor!$T$5&amp;Data!G343,Kaynak!$A$5:$L$9578,12,0)</f>
        <v>Temmuz</v>
      </c>
    </row>
    <row r="344" spans="1:15" x14ac:dyDescent="0.25">
      <c r="A344" t="str">
        <f>E344&amp;IF(MAX(Rapor!$B$12:$B$16)&gt;=G344,"Topla","")</f>
        <v>2018Topla</v>
      </c>
      <c r="B344" s="53" t="str">
        <f t="shared" si="11"/>
        <v>2018Temmuz</v>
      </c>
      <c r="D344" t="str">
        <f t="shared" si="12"/>
        <v>201828</v>
      </c>
      <c r="E344">
        <v>2018</v>
      </c>
      <c r="F344" t="s">
        <v>45</v>
      </c>
      <c r="G344" s="57">
        <v>28</v>
      </c>
      <c r="H344" t="s">
        <v>526</v>
      </c>
      <c r="I344" s="8">
        <v>513705</v>
      </c>
      <c r="J344" s="11">
        <v>0.22800000000000001</v>
      </c>
      <c r="K344" s="44">
        <v>617398</v>
      </c>
      <c r="L344" s="11">
        <v>0.13700000000000001</v>
      </c>
      <c r="M344" s="7">
        <v>96</v>
      </c>
      <c r="N344" s="53" t="str">
        <f>VLOOKUP(G344,Kaynak!$R$5:$S$56,2,0)</f>
        <v>Temmuz</v>
      </c>
      <c r="O344" s="53" t="str">
        <f>VLOOKUP(Rapor!$T$5&amp;Data!G344,Kaynak!$A$5:$L$9578,12,0)</f>
        <v>Temmuz</v>
      </c>
    </row>
    <row r="345" spans="1:15" x14ac:dyDescent="0.25">
      <c r="A345" t="str">
        <f>E345&amp;IF(MAX(Rapor!$B$12:$B$16)&gt;=G345,"Topla","")</f>
        <v>2018Topla</v>
      </c>
      <c r="B345" s="53" t="str">
        <f t="shared" si="11"/>
        <v>2018Temmuz</v>
      </c>
      <c r="D345" t="str">
        <f t="shared" si="12"/>
        <v>201829</v>
      </c>
      <c r="E345">
        <v>2018</v>
      </c>
      <c r="F345" t="s">
        <v>44</v>
      </c>
      <c r="G345" s="57">
        <v>29</v>
      </c>
      <c r="H345" t="s">
        <v>525</v>
      </c>
      <c r="I345" s="8">
        <v>671211</v>
      </c>
      <c r="J345" s="11">
        <v>0.307</v>
      </c>
      <c r="K345" s="44">
        <v>759568</v>
      </c>
      <c r="L345" s="11">
        <v>0.23</v>
      </c>
      <c r="M345" s="7">
        <v>104</v>
      </c>
      <c r="N345" s="53" t="str">
        <f>VLOOKUP(G345,Kaynak!$R$5:$S$56,2,0)</f>
        <v>Temmuz</v>
      </c>
      <c r="O345" s="53" t="str">
        <f>VLOOKUP(Rapor!$T$5&amp;Data!G345,Kaynak!$A$5:$L$9578,12,0)</f>
        <v>Temmuz</v>
      </c>
    </row>
    <row r="346" spans="1:15" x14ac:dyDescent="0.25">
      <c r="A346" t="str">
        <f>E346&amp;IF(MAX(Rapor!$B$12:$B$16)&gt;=G346,"Topla","")</f>
        <v>2018Topla</v>
      </c>
      <c r="B346" s="53" t="str">
        <f t="shared" si="11"/>
        <v>2018Temmuz</v>
      </c>
      <c r="D346" t="str">
        <f t="shared" si="12"/>
        <v>201830</v>
      </c>
      <c r="E346">
        <v>2018</v>
      </c>
      <c r="F346" t="s">
        <v>42</v>
      </c>
      <c r="G346" s="57">
        <v>30</v>
      </c>
      <c r="H346" t="s">
        <v>525</v>
      </c>
      <c r="I346" s="8">
        <v>635895</v>
      </c>
      <c r="J346" s="11">
        <v>-5.2999999999999999E-2</v>
      </c>
      <c r="K346" s="44">
        <v>713477</v>
      </c>
      <c r="L346" s="11">
        <v>-6.0999999999999999E-2</v>
      </c>
      <c r="M346" s="7">
        <v>78</v>
      </c>
      <c r="N346" s="53" t="str">
        <f>VLOOKUP(G346,Kaynak!$R$5:$S$56,2,0)</f>
        <v>Temmuz</v>
      </c>
      <c r="O346" s="53" t="str">
        <f>VLOOKUP(Rapor!$T$5&amp;Data!G346,Kaynak!$A$5:$L$9578,12,0)</f>
        <v>Temmuz</v>
      </c>
    </row>
    <row r="347" spans="1:15" x14ac:dyDescent="0.25">
      <c r="A347" t="str">
        <f>E347&amp;IF(MAX(Rapor!$B$12:$B$16)&gt;=G347,"Topla","")</f>
        <v>2018Topla</v>
      </c>
      <c r="B347" s="53" t="str">
        <f t="shared" si="11"/>
        <v>2018Ağustos</v>
      </c>
      <c r="D347" t="str">
        <f t="shared" si="12"/>
        <v>201831</v>
      </c>
      <c r="E347">
        <v>2018</v>
      </c>
      <c r="F347" t="s">
        <v>41</v>
      </c>
      <c r="G347" s="57">
        <v>31</v>
      </c>
      <c r="H347" t="s">
        <v>524</v>
      </c>
      <c r="I347" s="8">
        <v>711812</v>
      </c>
      <c r="J347" s="11">
        <v>0.11899999999999999</v>
      </c>
      <c r="K347" s="44">
        <v>765848</v>
      </c>
      <c r="L347" s="11">
        <v>7.2999999999999995E-2</v>
      </c>
      <c r="M347" s="7">
        <v>75</v>
      </c>
      <c r="N347" s="53" t="str">
        <f>VLOOKUP(G347,Kaynak!$R$5:$S$56,2,0)</f>
        <v>Ağustos</v>
      </c>
      <c r="O347" s="53" t="str">
        <f>VLOOKUP(Rapor!$T$5&amp;Data!G347,Kaynak!$A$5:$L$9578,12,0)</f>
        <v>Ağustos</v>
      </c>
    </row>
    <row r="348" spans="1:15" x14ac:dyDescent="0.25">
      <c r="A348" t="str">
        <f>E348&amp;IF(MAX(Rapor!$B$12:$B$16)&gt;=G348,"Topla","")</f>
        <v>2018Topla</v>
      </c>
      <c r="B348" s="53" t="str">
        <f t="shared" si="11"/>
        <v>2018Ağustos</v>
      </c>
      <c r="D348" t="str">
        <f t="shared" si="12"/>
        <v>201832</v>
      </c>
      <c r="E348">
        <v>2018</v>
      </c>
      <c r="F348" t="s">
        <v>39</v>
      </c>
      <c r="G348" s="57">
        <v>32</v>
      </c>
      <c r="H348" t="s">
        <v>524</v>
      </c>
      <c r="I348" s="58">
        <v>571862</v>
      </c>
      <c r="J348" s="43">
        <v>-0.19700000000000001</v>
      </c>
      <c r="K348" s="44">
        <v>657236</v>
      </c>
      <c r="L348" s="43">
        <v>-0.14099999999999999</v>
      </c>
      <c r="M348" s="57">
        <v>79</v>
      </c>
      <c r="N348" s="53" t="str">
        <f>VLOOKUP(G348,Kaynak!$R$5:$S$56,2,0)</f>
        <v>Ağustos</v>
      </c>
      <c r="O348" s="53" t="str">
        <f>VLOOKUP(Rapor!$T$5&amp;Data!G348,Kaynak!$A$5:$L$9578,12,0)</f>
        <v>Ağustos</v>
      </c>
    </row>
    <row r="349" spans="1:15" x14ac:dyDescent="0.25">
      <c r="A349" t="str">
        <f>E349&amp;IF(MAX(Rapor!$B$12:$B$16)&gt;=G349,"Topla","")</f>
        <v>2018Topla</v>
      </c>
      <c r="B349" s="53" t="str">
        <f t="shared" si="11"/>
        <v>2018Ağustos</v>
      </c>
      <c r="D349" t="str">
        <f t="shared" si="12"/>
        <v>201833</v>
      </c>
      <c r="E349">
        <v>2018</v>
      </c>
      <c r="F349" t="s">
        <v>37</v>
      </c>
      <c r="G349" s="57">
        <v>33</v>
      </c>
      <c r="H349" t="s">
        <v>529</v>
      </c>
      <c r="I349" s="8">
        <v>525766</v>
      </c>
      <c r="J349" s="11">
        <v>-8.1000000000000003E-2</v>
      </c>
      <c r="K349" s="44">
        <v>638509</v>
      </c>
      <c r="L349" s="11">
        <v>-2.8000000000000001E-2</v>
      </c>
      <c r="M349" s="7">
        <v>94</v>
      </c>
      <c r="N349" s="53" t="str">
        <f>VLOOKUP(G349,Kaynak!$R$5:$S$56,2,0)</f>
        <v>Ağustos</v>
      </c>
      <c r="O349" s="53" t="str">
        <f>VLOOKUP(Rapor!$T$5&amp;Data!G349,Kaynak!$A$5:$L$9578,12,0)</f>
        <v>Ağustos</v>
      </c>
    </row>
    <row r="350" spans="1:15" x14ac:dyDescent="0.25">
      <c r="A350" t="str">
        <f>E350&amp;IF(MAX(Rapor!$B$12:$B$16)&gt;=G350,"Topla","")</f>
        <v>2018Topla</v>
      </c>
      <c r="B350" s="53" t="str">
        <f t="shared" si="11"/>
        <v>2018Ağustos</v>
      </c>
      <c r="D350" t="str">
        <f t="shared" si="12"/>
        <v>201834</v>
      </c>
      <c r="E350">
        <v>2018</v>
      </c>
      <c r="F350" t="s">
        <v>36</v>
      </c>
      <c r="G350" s="57">
        <v>34</v>
      </c>
      <c r="H350" t="s">
        <v>528</v>
      </c>
      <c r="I350" s="58">
        <v>725021</v>
      </c>
      <c r="J350" s="43">
        <v>0.379</v>
      </c>
      <c r="K350" s="44">
        <v>855221</v>
      </c>
      <c r="L350" s="43">
        <v>0.33900000000000002</v>
      </c>
      <c r="M350" s="57">
        <v>75</v>
      </c>
      <c r="N350" s="53" t="str">
        <f>VLOOKUP(G350,Kaynak!$R$5:$S$56,2,0)</f>
        <v>Ağustos</v>
      </c>
      <c r="O350" s="53" t="str">
        <f>VLOOKUP(Rapor!$T$5&amp;Data!G350,Kaynak!$A$5:$L$9578,12,0)</f>
        <v>Ağustos</v>
      </c>
    </row>
    <row r="351" spans="1:15" x14ac:dyDescent="0.25">
      <c r="A351" t="str">
        <f>E351&amp;IF(MAX(Rapor!$B$12:$B$16)&gt;=G351,"Topla","")</f>
        <v>2018Topla</v>
      </c>
      <c r="B351" s="53" t="str">
        <f t="shared" si="11"/>
        <v>2018Eylül</v>
      </c>
      <c r="D351" t="str">
        <f t="shared" si="12"/>
        <v>201835</v>
      </c>
      <c r="E351">
        <v>2018</v>
      </c>
      <c r="F351" t="s">
        <v>35</v>
      </c>
      <c r="G351" s="57">
        <v>35</v>
      </c>
      <c r="H351" t="s">
        <v>527</v>
      </c>
      <c r="I351" s="8">
        <v>1082092</v>
      </c>
      <c r="J351" s="43">
        <v>0.49199999999999999</v>
      </c>
      <c r="K351" s="44">
        <v>1156473</v>
      </c>
      <c r="L351" s="43">
        <v>0.35199999999999998</v>
      </c>
      <c r="M351" s="7">
        <v>77</v>
      </c>
      <c r="N351" s="53" t="str">
        <f>VLOOKUP(G351,Kaynak!$R$5:$S$56,2,0)</f>
        <v>Eylül</v>
      </c>
      <c r="O351" s="53" t="str">
        <f>VLOOKUP(Rapor!$T$5&amp;Data!G351,Kaynak!$A$5:$L$9578,12,0)</f>
        <v>Eylül</v>
      </c>
    </row>
    <row r="352" spans="1:15" x14ac:dyDescent="0.25">
      <c r="A352" t="str">
        <f>E352&amp;IF(MAX(Rapor!$B$12:$B$16)&gt;=G352,"Topla","")</f>
        <v>2018Topla</v>
      </c>
      <c r="B352" s="53" t="str">
        <f t="shared" si="11"/>
        <v>2018Eylül</v>
      </c>
      <c r="D352" t="str">
        <f t="shared" si="12"/>
        <v>201836</v>
      </c>
      <c r="E352">
        <v>2018</v>
      </c>
      <c r="F352" t="s">
        <v>33</v>
      </c>
      <c r="G352" s="57">
        <v>36</v>
      </c>
      <c r="H352" t="s">
        <v>527</v>
      </c>
      <c r="I352" s="8">
        <v>705692</v>
      </c>
      <c r="J352" s="11">
        <v>-0.34899999999999998</v>
      </c>
      <c r="K352" s="44">
        <v>759266</v>
      </c>
      <c r="L352" s="11">
        <v>-0.34899999999999998</v>
      </c>
      <c r="M352" s="7">
        <v>81</v>
      </c>
      <c r="N352" s="53" t="str">
        <f>VLOOKUP(G352,Kaynak!$R$5:$S$56,2,0)</f>
        <v>Eylül</v>
      </c>
      <c r="O352" s="53" t="str">
        <f>VLOOKUP(Rapor!$T$5&amp;Data!G352,Kaynak!$A$5:$L$9578,12,0)</f>
        <v>Eylül</v>
      </c>
    </row>
    <row r="353" spans="1:15" x14ac:dyDescent="0.25">
      <c r="A353" t="str">
        <f>E353&amp;IF(MAX(Rapor!$B$12:$B$16)&gt;=G353,"Topla","")</f>
        <v>2018Topla</v>
      </c>
      <c r="B353" s="53" t="str">
        <f t="shared" si="11"/>
        <v>2018Eylül</v>
      </c>
      <c r="D353" t="str">
        <f t="shared" si="12"/>
        <v>201837</v>
      </c>
      <c r="E353">
        <v>2018</v>
      </c>
      <c r="F353" t="s">
        <v>31</v>
      </c>
      <c r="G353" s="57">
        <v>37</v>
      </c>
      <c r="H353" t="s">
        <v>527</v>
      </c>
      <c r="I353" s="8">
        <v>691414</v>
      </c>
      <c r="J353" s="11">
        <v>-0.02</v>
      </c>
      <c r="K353" s="44">
        <v>794732</v>
      </c>
      <c r="L353" s="11">
        <v>4.7E-2</v>
      </c>
      <c r="M353" s="7">
        <v>76</v>
      </c>
      <c r="N353" s="53" t="str">
        <f>VLOOKUP(G353,Kaynak!$R$5:$S$56,2,0)</f>
        <v>Eylül</v>
      </c>
      <c r="O353" s="53" t="str">
        <f>VLOOKUP(Rapor!$T$5&amp;Data!G353,Kaynak!$A$5:$L$9578,12,0)</f>
        <v>Eylül</v>
      </c>
    </row>
    <row r="354" spans="1:15" x14ac:dyDescent="0.25">
      <c r="A354" t="str">
        <f>E354&amp;IF(MAX(Rapor!$B$12:$B$16)&gt;=G354,"Topla","")</f>
        <v>2018Topla</v>
      </c>
      <c r="B354" s="53" t="str">
        <f t="shared" si="11"/>
        <v>2018Eylül</v>
      </c>
      <c r="D354" t="str">
        <f t="shared" si="12"/>
        <v>201838</v>
      </c>
      <c r="E354">
        <v>2018</v>
      </c>
      <c r="F354" t="s">
        <v>30</v>
      </c>
      <c r="G354" s="57">
        <v>38</v>
      </c>
      <c r="H354" t="s">
        <v>527</v>
      </c>
      <c r="I354" s="8">
        <v>450356</v>
      </c>
      <c r="J354" s="11">
        <v>-0.34899999999999998</v>
      </c>
      <c r="K354" s="44">
        <v>558732</v>
      </c>
      <c r="L354" s="11">
        <v>-0.29699999999999999</v>
      </c>
      <c r="M354" s="7">
        <v>66</v>
      </c>
      <c r="N354" s="53" t="str">
        <f>VLOOKUP(G354,Kaynak!$R$5:$S$56,2,0)</f>
        <v>Eylül</v>
      </c>
      <c r="O354" s="53" t="str">
        <f>VLOOKUP(Rapor!$T$5&amp;Data!G354,Kaynak!$A$5:$L$9578,12,0)</f>
        <v>Eylül</v>
      </c>
    </row>
    <row r="355" spans="1:15" x14ac:dyDescent="0.25">
      <c r="A355" t="str">
        <f>E355&amp;IF(MAX(Rapor!$B$12:$B$16)&gt;=G355,"Topla","")</f>
        <v>2018Topla</v>
      </c>
      <c r="B355" s="53" t="str">
        <f t="shared" si="11"/>
        <v>2018Eylül</v>
      </c>
      <c r="D355" t="str">
        <f t="shared" si="12"/>
        <v>201839</v>
      </c>
      <c r="E355">
        <v>2018</v>
      </c>
      <c r="F355" t="s">
        <v>28</v>
      </c>
      <c r="G355" s="57">
        <v>39</v>
      </c>
      <c r="H355" t="s">
        <v>531</v>
      </c>
      <c r="I355" s="8">
        <v>474198</v>
      </c>
      <c r="J355" s="11">
        <v>5.2999999999999999E-2</v>
      </c>
      <c r="K355" s="44">
        <v>579386</v>
      </c>
      <c r="L355" s="11">
        <v>3.6999999999999998E-2</v>
      </c>
      <c r="M355" s="7">
        <v>74</v>
      </c>
      <c r="N355" s="53" t="str">
        <f>VLOOKUP(G355,Kaynak!$R$5:$S$56,2,0)</f>
        <v>Eylül</v>
      </c>
      <c r="O355" s="53" t="str">
        <f>VLOOKUP(Rapor!$T$5&amp;Data!G355,Kaynak!$A$5:$L$9578,12,0)</f>
        <v>Eylül</v>
      </c>
    </row>
    <row r="356" spans="1:15" x14ac:dyDescent="0.25">
      <c r="A356" t="str">
        <f>E356&amp;IF(MAX(Rapor!$B$12:$B$16)&gt;=G356,"Topla","")</f>
        <v>2018Topla</v>
      </c>
      <c r="B356" s="53" t="str">
        <f t="shared" si="11"/>
        <v>2018Ekim</v>
      </c>
      <c r="D356" t="str">
        <f t="shared" si="12"/>
        <v>201840</v>
      </c>
      <c r="E356">
        <v>2018</v>
      </c>
      <c r="F356" t="s">
        <v>27</v>
      </c>
      <c r="G356" s="57">
        <v>40</v>
      </c>
      <c r="H356" t="s">
        <v>530</v>
      </c>
      <c r="I356" s="8">
        <v>534860</v>
      </c>
      <c r="J356" s="11">
        <v>0.128</v>
      </c>
      <c r="K356" s="44">
        <v>625319</v>
      </c>
      <c r="L356" s="11">
        <v>7.9000000000000001E-2</v>
      </c>
      <c r="M356" s="7">
        <v>68</v>
      </c>
      <c r="N356" s="53" t="str">
        <f>VLOOKUP(G356,Kaynak!$R$5:$S$56,2,0)</f>
        <v>Ekim</v>
      </c>
      <c r="O356" s="53" t="str">
        <f>VLOOKUP(Rapor!$T$5&amp;Data!G356,Kaynak!$A$5:$L$9578,12,0)</f>
        <v>Ekim</v>
      </c>
    </row>
    <row r="357" spans="1:15" x14ac:dyDescent="0.25">
      <c r="A357" t="str">
        <f>E357&amp;IF(MAX(Rapor!$B$12:$B$16)&gt;=G357,"Topla","")</f>
        <v>2018Topla</v>
      </c>
      <c r="B357" s="53" t="str">
        <f t="shared" si="11"/>
        <v>2018Ekim</v>
      </c>
      <c r="D357" t="str">
        <f t="shared" ref="D357:D358" si="13">+E357&amp;G357</f>
        <v>201841</v>
      </c>
      <c r="E357">
        <v>2018</v>
      </c>
      <c r="F357" t="s">
        <v>25</v>
      </c>
      <c r="G357" s="57">
        <v>41</v>
      </c>
      <c r="H357" t="s">
        <v>534</v>
      </c>
      <c r="I357" s="8">
        <v>858441</v>
      </c>
      <c r="J357" s="11">
        <v>0.60599999999999998</v>
      </c>
      <c r="K357" s="44">
        <v>926683</v>
      </c>
      <c r="L357" s="11">
        <v>0.48199999999999998</v>
      </c>
      <c r="M357" s="7">
        <v>75</v>
      </c>
      <c r="N357" s="53" t="str">
        <f>VLOOKUP(G357,Kaynak!$R$5:$S$56,2,0)</f>
        <v>Ekim</v>
      </c>
      <c r="O357" s="53" t="str">
        <f>VLOOKUP(Rapor!$T$5&amp;Data!G357,Kaynak!$A$5:$L$9578,12,0)</f>
        <v>Ekim</v>
      </c>
    </row>
    <row r="358" spans="1:15" x14ac:dyDescent="0.25">
      <c r="A358" t="str">
        <f>E358&amp;IF(MAX(Rapor!$B$12:$B$16)&gt;=G358,"Topla","")</f>
        <v>2018Topla</v>
      </c>
      <c r="B358" s="53" t="str">
        <f t="shared" si="11"/>
        <v>2018Ekim</v>
      </c>
      <c r="D358" t="str">
        <f t="shared" si="13"/>
        <v>201842</v>
      </c>
      <c r="E358">
        <v>2018</v>
      </c>
      <c r="F358" t="s">
        <v>23</v>
      </c>
      <c r="G358" s="54">
        <v>42</v>
      </c>
      <c r="H358" t="s">
        <v>533</v>
      </c>
      <c r="I358" s="55">
        <v>1296124</v>
      </c>
      <c r="J358" s="56">
        <v>0.51</v>
      </c>
      <c r="K358" s="44">
        <v>1343102</v>
      </c>
      <c r="L358" s="56">
        <v>0.44900000000000001</v>
      </c>
      <c r="M358" s="54">
        <v>75</v>
      </c>
      <c r="N358" s="53" t="str">
        <f>VLOOKUP(G358,Kaynak!$R$5:$S$56,2,0)</f>
        <v>Ekim</v>
      </c>
      <c r="O358" s="53" t="str">
        <f>VLOOKUP(Rapor!$T$5&amp;Data!G358,Kaynak!$A$5:$L$9578,12,0)</f>
        <v>Ekim</v>
      </c>
    </row>
    <row r="359" spans="1:15" x14ac:dyDescent="0.25">
      <c r="A359" t="str">
        <f>E359&amp;IF(MAX(Rapor!$B$12:$B$16)&gt;=G359,"Topla","")</f>
        <v>2018Topla</v>
      </c>
      <c r="B359" s="53" t="str">
        <f t="shared" si="11"/>
        <v>2018Ekim</v>
      </c>
      <c r="D359" t="str">
        <f>+E357&amp;G359</f>
        <v>201843</v>
      </c>
      <c r="E359">
        <v>2018</v>
      </c>
      <c r="F359" t="s">
        <v>22</v>
      </c>
      <c r="G359" s="57">
        <v>43</v>
      </c>
      <c r="H359" t="s">
        <v>533</v>
      </c>
      <c r="I359" s="58">
        <v>1002396</v>
      </c>
      <c r="J359" s="60">
        <v>-0.22700000000000001</v>
      </c>
      <c r="K359" s="44">
        <v>1088440</v>
      </c>
      <c r="L359" s="60">
        <v>-0.19</v>
      </c>
      <c r="M359" s="57">
        <v>80</v>
      </c>
      <c r="N359" s="53" t="str">
        <f>VLOOKUP(G359,Kaynak!$R$5:$S$56,2,0)</f>
        <v>Ekim</v>
      </c>
      <c r="O359" s="53" t="str">
        <f>VLOOKUP(Rapor!$T$5&amp;Data!G359,Kaynak!$A$5:$L$9578,12,0)</f>
        <v>Ekim</v>
      </c>
    </row>
    <row r="360" spans="1:15" x14ac:dyDescent="0.25">
      <c r="A360" t="str">
        <f>E360&amp;IF(MAX(Rapor!$B$12:$B$16)&gt;=G360,"Topla","")</f>
        <v>2018Topla</v>
      </c>
      <c r="B360" s="53" t="str">
        <f t="shared" si="11"/>
        <v>2018Kasım</v>
      </c>
      <c r="D360" t="str">
        <f t="shared" ref="D360:D391" si="14">+E360&amp;G360</f>
        <v>201844</v>
      </c>
      <c r="E360">
        <v>2018</v>
      </c>
      <c r="F360" t="s">
        <v>20</v>
      </c>
      <c r="G360" s="54">
        <v>44</v>
      </c>
      <c r="H360" t="s">
        <v>532</v>
      </c>
      <c r="I360" s="55">
        <v>2509991</v>
      </c>
      <c r="J360" s="56">
        <v>1.504</v>
      </c>
      <c r="K360" s="44">
        <v>2567842</v>
      </c>
      <c r="L360" s="56">
        <v>1.359</v>
      </c>
      <c r="M360" s="54">
        <v>56</v>
      </c>
      <c r="N360" s="53" t="str">
        <f>VLOOKUP(G360,Kaynak!$R$5:$S$56,2,0)</f>
        <v>Kasım</v>
      </c>
      <c r="O360" s="53" t="str">
        <f>VLOOKUP(Rapor!$T$5&amp;Data!G360,Kaynak!$A$5:$L$9578,12,0)</f>
        <v>Kasım</v>
      </c>
    </row>
    <row r="361" spans="1:15" x14ac:dyDescent="0.25">
      <c r="A361" t="str">
        <f>E361&amp;IF(MAX(Rapor!$B$12:$B$16)&gt;=G361,"Topla","")</f>
        <v>2018Topla</v>
      </c>
      <c r="B361" s="53" t="str">
        <f t="shared" si="11"/>
        <v>2018Kasım</v>
      </c>
      <c r="D361" t="str">
        <f t="shared" si="14"/>
        <v>201845</v>
      </c>
      <c r="E361">
        <v>2018</v>
      </c>
      <c r="F361" t="s">
        <v>19</v>
      </c>
      <c r="G361" s="57">
        <v>45</v>
      </c>
      <c r="H361" t="s">
        <v>532</v>
      </c>
      <c r="I361" s="58">
        <v>2328357</v>
      </c>
      <c r="J361" s="43">
        <v>-7.2999999999999995E-2</v>
      </c>
      <c r="K361" s="44">
        <v>2418085</v>
      </c>
      <c r="L361" s="43">
        <v>-5.8999999999999997E-2</v>
      </c>
      <c r="M361" s="57">
        <v>70</v>
      </c>
      <c r="N361" s="53" t="str">
        <f>VLOOKUP(G361,Kaynak!$R$5:$S$56,2,0)</f>
        <v>Kasım</v>
      </c>
      <c r="O361" s="53" t="str">
        <f>VLOOKUP(Rapor!$T$5&amp;Data!G361,Kaynak!$A$5:$L$9578,12,0)</f>
        <v>Kasım</v>
      </c>
    </row>
    <row r="362" spans="1:15" x14ac:dyDescent="0.25">
      <c r="A362" t="str">
        <f>E362&amp;IF(MAX(Rapor!$B$12:$B$16)&gt;=G362,"Topla","")</f>
        <v>2018Topla</v>
      </c>
      <c r="B362" s="53" t="str">
        <f t="shared" si="11"/>
        <v>2018Kasım</v>
      </c>
      <c r="D362" t="str">
        <f t="shared" si="14"/>
        <v>201846</v>
      </c>
      <c r="E362">
        <v>2018</v>
      </c>
      <c r="F362" t="s">
        <v>18</v>
      </c>
      <c r="G362" s="57">
        <v>46</v>
      </c>
      <c r="H362" t="s">
        <v>532</v>
      </c>
      <c r="I362" s="8">
        <v>2331896</v>
      </c>
      <c r="J362" s="43" t="s">
        <v>8</v>
      </c>
      <c r="K362" s="44">
        <v>2384185</v>
      </c>
      <c r="L362" s="43">
        <v>-1.4E-2</v>
      </c>
      <c r="M362" s="7">
        <v>58</v>
      </c>
      <c r="N362" s="53" t="str">
        <f>VLOOKUP(G362,Kaynak!$R$5:$S$56,2,0)</f>
        <v>Kasım</v>
      </c>
      <c r="O362" s="53" t="str">
        <f>VLOOKUP(Rapor!$T$5&amp;Data!G362,Kaynak!$A$5:$L$9578,12,0)</f>
        <v>Kasım</v>
      </c>
    </row>
    <row r="363" spans="1:15" x14ac:dyDescent="0.25">
      <c r="A363" t="str">
        <f>E363&amp;IF(MAX(Rapor!$B$12:$B$16)&gt;=G363,"Topla","")</f>
        <v>2018Topla</v>
      </c>
      <c r="B363" s="53" t="str">
        <f t="shared" si="11"/>
        <v>2018Kasım</v>
      </c>
      <c r="D363" t="str">
        <f t="shared" si="14"/>
        <v>201847</v>
      </c>
      <c r="E363">
        <v>2018</v>
      </c>
      <c r="F363" t="s">
        <v>17</v>
      </c>
      <c r="G363" s="57">
        <v>47</v>
      </c>
      <c r="H363" t="s">
        <v>532</v>
      </c>
      <c r="I363" s="58">
        <v>2150121</v>
      </c>
      <c r="J363" s="43">
        <v>-7.8E-2</v>
      </c>
      <c r="K363" s="44">
        <v>2248574</v>
      </c>
      <c r="L363" s="43">
        <v>-5.7000000000000002E-2</v>
      </c>
      <c r="M363" s="57">
        <v>60</v>
      </c>
      <c r="N363" s="53" t="str">
        <f>VLOOKUP(G363,Kaynak!$R$5:$S$56,2,0)</f>
        <v>Kasım</v>
      </c>
      <c r="O363" s="53" t="str">
        <f>VLOOKUP(Rapor!$T$5&amp;Data!G363,Kaynak!$A$5:$L$9578,12,0)</f>
        <v>Kasım</v>
      </c>
    </row>
    <row r="364" spans="1:15" x14ac:dyDescent="0.25">
      <c r="A364" t="str">
        <f>E364&amp;IF(MAX(Rapor!$B$12:$B$16)&gt;=G364,"Topla","")</f>
        <v>2018</v>
      </c>
      <c r="B364" s="53" t="str">
        <f t="shared" si="11"/>
        <v>2018Aralık</v>
      </c>
      <c r="D364" t="str">
        <f t="shared" si="14"/>
        <v>201848</v>
      </c>
      <c r="E364">
        <v>2018</v>
      </c>
      <c r="F364" t="s">
        <v>15</v>
      </c>
      <c r="G364" s="57">
        <v>48</v>
      </c>
      <c r="H364" t="s">
        <v>532</v>
      </c>
      <c r="I364" s="8">
        <v>1859027</v>
      </c>
      <c r="J364" s="11">
        <v>-0.13500000000000001</v>
      </c>
      <c r="K364" s="44">
        <v>1954249</v>
      </c>
      <c r="L364" s="11">
        <v>-0.13100000000000001</v>
      </c>
      <c r="M364" s="7">
        <v>64</v>
      </c>
      <c r="N364" s="53" t="str">
        <f>VLOOKUP(G364,Kaynak!$R$5:$S$56,2,0)</f>
        <v>Aralık</v>
      </c>
      <c r="O364" s="53" t="str">
        <f>VLOOKUP(Rapor!$T$5&amp;Data!G364,Kaynak!$A$5:$L$9578,12,0)</f>
        <v>Aralık</v>
      </c>
    </row>
    <row r="365" spans="1:15" x14ac:dyDescent="0.25">
      <c r="A365" t="str">
        <f>E365&amp;IF(MAX(Rapor!$B$12:$B$16)&gt;=G365,"Topla","")</f>
        <v>2018</v>
      </c>
      <c r="B365" s="53" t="str">
        <f t="shared" si="11"/>
        <v>2018Aralık</v>
      </c>
      <c r="D365" t="str">
        <f t="shared" si="14"/>
        <v>201849</v>
      </c>
      <c r="E365">
        <v>2018</v>
      </c>
      <c r="F365" t="s">
        <v>13</v>
      </c>
      <c r="G365" s="54">
        <v>49</v>
      </c>
      <c r="H365" t="s">
        <v>537</v>
      </c>
      <c r="I365" s="4">
        <v>1745482</v>
      </c>
      <c r="J365" s="5">
        <v>-6.0999999999999999E-2</v>
      </c>
      <c r="K365" s="4">
        <v>1838524</v>
      </c>
      <c r="L365" s="5">
        <v>-0.06</v>
      </c>
      <c r="M365" s="3">
        <v>65</v>
      </c>
      <c r="N365" s="53" t="str">
        <f>VLOOKUP(G365,Kaynak!$R$5:$S$56,2,0)</f>
        <v>Aralık</v>
      </c>
      <c r="O365" s="53" t="str">
        <f>VLOOKUP(Rapor!$T$5&amp;Data!G365,Kaynak!$A$5:$L$9578,12,0)</f>
        <v>Aralık</v>
      </c>
    </row>
    <row r="366" spans="1:15" x14ac:dyDescent="0.25">
      <c r="A366" t="str">
        <f>E366&amp;IF(MAX(Rapor!$B$12:$B$16)&gt;=G366,"Topla","")</f>
        <v>2018</v>
      </c>
      <c r="B366" s="53" t="str">
        <f t="shared" si="11"/>
        <v>2018Aralık</v>
      </c>
      <c r="D366" t="str">
        <f t="shared" si="14"/>
        <v>201850</v>
      </c>
      <c r="E366">
        <v>2018</v>
      </c>
      <c r="F366" t="s">
        <v>11</v>
      </c>
      <c r="G366" s="57">
        <v>50</v>
      </c>
      <c r="H366" t="s">
        <v>537</v>
      </c>
      <c r="I366" s="8">
        <v>1848486</v>
      </c>
      <c r="J366" s="11">
        <v>5.8999999999999997E-2</v>
      </c>
      <c r="K366" s="44">
        <v>1991029</v>
      </c>
      <c r="L366" s="11">
        <v>8.3000000000000004E-2</v>
      </c>
      <c r="M366" s="7">
        <v>73</v>
      </c>
      <c r="N366" s="53" t="str">
        <f>VLOOKUP(G366,Kaynak!$R$5:$S$56,2,0)</f>
        <v>Aralık</v>
      </c>
      <c r="O366" s="53" t="str">
        <f>VLOOKUP(Rapor!$T$5&amp;Data!G366,Kaynak!$A$5:$L$9578,12,0)</f>
        <v>Aralık</v>
      </c>
    </row>
    <row r="367" spans="1:15" x14ac:dyDescent="0.25">
      <c r="A367" t="str">
        <f>E367&amp;IF(MAX(Rapor!$B$12:$B$16)&gt;=G367,"Topla","")</f>
        <v>2018</v>
      </c>
      <c r="B367" s="53" t="str">
        <f t="shared" si="11"/>
        <v>2018Aralık</v>
      </c>
      <c r="D367" t="str">
        <f t="shared" si="14"/>
        <v>201851</v>
      </c>
      <c r="E367">
        <v>2018</v>
      </c>
      <c r="F367" t="s">
        <v>10</v>
      </c>
      <c r="G367" s="57">
        <v>51</v>
      </c>
      <c r="H367" t="s">
        <v>536</v>
      </c>
      <c r="I367" s="58">
        <v>1501453</v>
      </c>
      <c r="J367" s="43">
        <v>-0.188</v>
      </c>
      <c r="K367" s="44">
        <v>1651735</v>
      </c>
      <c r="L367" s="43">
        <v>-0.17</v>
      </c>
      <c r="M367" s="57">
        <v>61</v>
      </c>
      <c r="N367" s="53" t="str">
        <f>VLOOKUP(G367,Kaynak!$R$5:$S$56,2,0)</f>
        <v>Aralık</v>
      </c>
      <c r="O367" s="53" t="str">
        <f>VLOOKUP(Rapor!$T$5&amp;Data!G367,Kaynak!$A$5:$L$9578,12,0)</f>
        <v>Aralık</v>
      </c>
    </row>
    <row r="368" spans="1:15" x14ac:dyDescent="0.25">
      <c r="A368" t="str">
        <f>E368&amp;IF(MAX(Rapor!$B$12:$B$16)&gt;=G368,"Topla","")</f>
        <v>2018</v>
      </c>
      <c r="B368" s="53" t="str">
        <f t="shared" si="11"/>
        <v>2018Aralık</v>
      </c>
      <c r="D368" t="str">
        <f t="shared" si="14"/>
        <v>201852</v>
      </c>
      <c r="E368">
        <v>2018</v>
      </c>
      <c r="F368" t="s">
        <v>9</v>
      </c>
      <c r="G368" s="57">
        <v>52</v>
      </c>
      <c r="H368" t="s">
        <v>536</v>
      </c>
      <c r="I368" s="8">
        <v>1198563</v>
      </c>
      <c r="J368" s="11">
        <v>-0.20200000000000001</v>
      </c>
      <c r="K368" s="44">
        <v>1353102</v>
      </c>
      <c r="L368" s="11">
        <v>-0.18099999999999999</v>
      </c>
      <c r="M368" s="7">
        <v>75</v>
      </c>
      <c r="N368" s="53" t="str">
        <f>VLOOKUP(G368,Kaynak!$R$5:$S$56,2,0)</f>
        <v>Aralık</v>
      </c>
      <c r="O368" s="53" t="str">
        <f>VLOOKUP(Rapor!$T$5&amp;Data!G368,Kaynak!$A$5:$L$9578,12,0)</f>
        <v>Aralık</v>
      </c>
    </row>
    <row r="369" spans="1:15" x14ac:dyDescent="0.25">
      <c r="A369" t="str">
        <f>E369&amp;IF(MAX(Rapor!$B$12:$B$16)&gt;=G369,"Topla","")</f>
        <v>2018</v>
      </c>
      <c r="B369" s="53" t="str">
        <f t="shared" si="11"/>
        <v>2018Aralık</v>
      </c>
      <c r="D369" t="str">
        <f t="shared" si="14"/>
        <v>201852</v>
      </c>
      <c r="E369">
        <v>2018</v>
      </c>
      <c r="F369" t="s">
        <v>6</v>
      </c>
      <c r="G369" s="57">
        <v>52</v>
      </c>
      <c r="H369" t="s">
        <v>535</v>
      </c>
      <c r="I369" s="58">
        <v>1511015</v>
      </c>
      <c r="J369" s="43">
        <v>0.26100000000000001</v>
      </c>
      <c r="K369" s="44">
        <v>1633490</v>
      </c>
      <c r="L369" s="43">
        <v>0.20699999999999999</v>
      </c>
      <c r="M369" s="57">
        <v>72</v>
      </c>
      <c r="N369" s="53" t="str">
        <f>VLOOKUP(G369,Kaynak!$R$5:$S$56,2,0)</f>
        <v>Aralık</v>
      </c>
      <c r="O369" s="53" t="str">
        <f>VLOOKUP(Rapor!$T$5&amp;Data!G369,Kaynak!$A$5:$L$9578,12,0)</f>
        <v>Aralık</v>
      </c>
    </row>
    <row r="370" spans="1:15" x14ac:dyDescent="0.25">
      <c r="A370" t="str">
        <f>E370&amp;IF(MAX(Rapor!$B$12:$B$16)&gt;=G370,"Topla","")</f>
        <v>2019Topla</v>
      </c>
      <c r="B370" s="53" t="str">
        <f t="shared" si="11"/>
        <v>2019Ocak</v>
      </c>
      <c r="D370" t="str">
        <f t="shared" si="14"/>
        <v>20191</v>
      </c>
      <c r="E370">
        <v>2019</v>
      </c>
      <c r="F370" t="s">
        <v>160</v>
      </c>
      <c r="G370" s="57">
        <v>1</v>
      </c>
      <c r="H370" t="s">
        <v>536</v>
      </c>
      <c r="I370" s="8">
        <v>1141398</v>
      </c>
      <c r="J370" s="11">
        <v>-0.245</v>
      </c>
      <c r="K370" s="8">
        <v>1247214</v>
      </c>
      <c r="L370" s="11">
        <v>-0.23599999999999999</v>
      </c>
      <c r="M370" s="7">
        <v>71</v>
      </c>
      <c r="N370" s="53" t="str">
        <f>VLOOKUP(G370,Kaynak!$R$5:$S$56,2,0)</f>
        <v>Ocak</v>
      </c>
      <c r="O370" s="53" t="str">
        <f>VLOOKUP(Rapor!$T$5&amp;Data!G370,Kaynak!$A$5:$L$9578,12,0)</f>
        <v>Ocak</v>
      </c>
    </row>
    <row r="371" spans="1:15" x14ac:dyDescent="0.25">
      <c r="A371" t="str">
        <f>E371&amp;IF(MAX(Rapor!$B$12:$B$16)&gt;=G371,"Topla","")</f>
        <v>2019Topla</v>
      </c>
      <c r="B371" s="53" t="str">
        <f t="shared" si="11"/>
        <v>2019Ocak</v>
      </c>
      <c r="D371" t="str">
        <f t="shared" si="14"/>
        <v>20192</v>
      </c>
      <c r="E371">
        <v>2019</v>
      </c>
      <c r="F371" t="s">
        <v>158</v>
      </c>
      <c r="G371" s="57">
        <v>2</v>
      </c>
      <c r="H371" t="s">
        <v>536</v>
      </c>
      <c r="I371" s="58">
        <v>1232856</v>
      </c>
      <c r="J371" s="43">
        <v>0.08</v>
      </c>
      <c r="K371" s="58">
        <v>1415866</v>
      </c>
      <c r="L371" s="43">
        <v>0.13500000000000001</v>
      </c>
      <c r="M371" s="57">
        <v>72</v>
      </c>
      <c r="N371" s="53" t="str">
        <f>VLOOKUP(G371,Kaynak!$R$5:$S$56,2,0)</f>
        <v>Ocak</v>
      </c>
      <c r="O371" s="53" t="str">
        <f>VLOOKUP(Rapor!$T$5&amp;Data!G371,Kaynak!$A$5:$L$9578,12,0)</f>
        <v>Ocak</v>
      </c>
    </row>
    <row r="372" spans="1:15" x14ac:dyDescent="0.25">
      <c r="A372" t="str">
        <f>E372&amp;IF(MAX(Rapor!$B$12:$B$16)&gt;=G372,"Topla","")</f>
        <v>2019Topla</v>
      </c>
      <c r="B372" s="53" t="str">
        <f t="shared" si="11"/>
        <v>2019Ocak</v>
      </c>
      <c r="D372" t="str">
        <f t="shared" si="14"/>
        <v>20193</v>
      </c>
      <c r="E372">
        <v>2019</v>
      </c>
      <c r="F372" t="s">
        <v>157</v>
      </c>
      <c r="G372" s="57">
        <v>3</v>
      </c>
      <c r="H372" t="s">
        <v>539</v>
      </c>
      <c r="I372" s="8">
        <v>1964859</v>
      </c>
      <c r="J372" s="11">
        <v>0.59399999999999997</v>
      </c>
      <c r="K372" s="8">
        <v>2188940</v>
      </c>
      <c r="L372" s="43">
        <v>0.54600000000000004</v>
      </c>
      <c r="M372" s="7">
        <v>79</v>
      </c>
      <c r="N372" s="53" t="str">
        <f>VLOOKUP(G372,Kaynak!$R$5:$S$56,2,0)</f>
        <v>Ocak</v>
      </c>
      <c r="O372" s="53" t="str">
        <f>VLOOKUP(Rapor!$T$5&amp;Data!G372,Kaynak!$A$5:$L$9578,12,0)</f>
        <v>Ocak</v>
      </c>
    </row>
    <row r="373" spans="1:15" x14ac:dyDescent="0.25">
      <c r="A373" t="str">
        <f>E373&amp;IF(MAX(Rapor!$B$12:$B$16)&gt;=G373,"Topla","")</f>
        <v>2019Topla</v>
      </c>
      <c r="B373" s="53" t="str">
        <f t="shared" si="11"/>
        <v>2019Ocak</v>
      </c>
      <c r="D373" t="str">
        <f t="shared" si="14"/>
        <v>20194</v>
      </c>
      <c r="E373">
        <v>2019</v>
      </c>
      <c r="F373" t="s">
        <v>538</v>
      </c>
      <c r="G373" s="57">
        <v>4</v>
      </c>
      <c r="H373" t="s">
        <v>539</v>
      </c>
      <c r="I373" s="58">
        <v>1970251</v>
      </c>
      <c r="J373" s="43" t="s">
        <v>8</v>
      </c>
      <c r="K373" s="58">
        <v>2206495</v>
      </c>
      <c r="L373" s="43" t="s">
        <v>8</v>
      </c>
      <c r="M373" s="57">
        <v>75</v>
      </c>
      <c r="N373" s="53" t="str">
        <f>VLOOKUP(G373,Kaynak!$R$5:$S$56,2,0)</f>
        <v>Ocak</v>
      </c>
      <c r="O373" s="53" t="str">
        <f>VLOOKUP(Rapor!$T$5&amp;Data!G373,Kaynak!$A$5:$L$9578,12,0)</f>
        <v>Ocak</v>
      </c>
    </row>
    <row r="374" spans="1:15" x14ac:dyDescent="0.25">
      <c r="A374" t="str">
        <f>E374&amp;IF(MAX(Rapor!$B$12:$B$16)&gt;=G374,"Topla","")</f>
        <v>2019Topla</v>
      </c>
      <c r="B374" s="53" t="str">
        <f t="shared" si="11"/>
        <v>2019Şubat</v>
      </c>
      <c r="D374" t="str">
        <f t="shared" si="14"/>
        <v>20195</v>
      </c>
      <c r="E374">
        <v>2019</v>
      </c>
      <c r="F374" t="s">
        <v>544</v>
      </c>
      <c r="G374" s="57">
        <v>5</v>
      </c>
      <c r="H374" t="s">
        <v>541</v>
      </c>
      <c r="I374" s="8">
        <v>2151693</v>
      </c>
      <c r="J374" s="43">
        <v>9.1999999999999998E-2</v>
      </c>
      <c r="K374" s="8">
        <v>2220154</v>
      </c>
      <c r="L374" s="43" t="s">
        <v>8</v>
      </c>
      <c r="M374" s="7">
        <v>65</v>
      </c>
      <c r="N374" s="53" t="str">
        <f>VLOOKUP(G374,Kaynak!$R$5:$S$56,2,0)</f>
        <v>Şubat</v>
      </c>
      <c r="O374" s="53" t="str">
        <f>VLOOKUP(Rapor!$T$5&amp;Data!G374,Kaynak!$A$5:$L$9578,12,0)</f>
        <v>Şubat</v>
      </c>
    </row>
    <row r="375" spans="1:15" x14ac:dyDescent="0.25">
      <c r="A375" t="str">
        <f>E375&amp;IF(MAX(Rapor!$B$12:$B$16)&gt;=G375,"Topla","")</f>
        <v>2019Topla</v>
      </c>
      <c r="B375" s="53" t="str">
        <f t="shared" si="11"/>
        <v>2019Şubat</v>
      </c>
      <c r="D375" t="str">
        <f t="shared" si="14"/>
        <v>20196</v>
      </c>
      <c r="E375">
        <v>2019</v>
      </c>
      <c r="F375" t="s">
        <v>543</v>
      </c>
      <c r="G375" s="57">
        <v>6</v>
      </c>
      <c r="H375" t="s">
        <v>541</v>
      </c>
      <c r="I375" s="58">
        <v>1556306</v>
      </c>
      <c r="J375" s="43">
        <v>-0.27700000000000002</v>
      </c>
      <c r="K375" s="58">
        <v>1645614</v>
      </c>
      <c r="L375" s="43">
        <v>-0.25900000000000001</v>
      </c>
      <c r="M375" s="57">
        <v>70</v>
      </c>
      <c r="N375" s="53" t="str">
        <f>VLOOKUP(G375,Kaynak!$R$5:$S$56,2,0)</f>
        <v>Şubat</v>
      </c>
      <c r="O375" s="53" t="str">
        <f>VLOOKUP(Rapor!$T$5&amp;Data!G375,Kaynak!$A$5:$L$9578,12,0)</f>
        <v>Şubat</v>
      </c>
    </row>
    <row r="376" spans="1:15" x14ac:dyDescent="0.25">
      <c r="A376" t="str">
        <f>E376&amp;IF(MAX(Rapor!$B$12:$B$16)&gt;=G376,"Topla","")</f>
        <v>2019Topla</v>
      </c>
      <c r="B376" s="53" t="str">
        <f t="shared" si="11"/>
        <v>2019Şubat</v>
      </c>
      <c r="D376" t="str">
        <f t="shared" si="14"/>
        <v>20197</v>
      </c>
      <c r="E376">
        <v>2019</v>
      </c>
      <c r="F376" t="s">
        <v>542</v>
      </c>
      <c r="G376" s="57">
        <v>7</v>
      </c>
      <c r="H376" t="s">
        <v>541</v>
      </c>
      <c r="I376" s="8">
        <v>1324413</v>
      </c>
      <c r="J376" s="11">
        <v>-0.14899999999999999</v>
      </c>
      <c r="K376" s="8">
        <v>1409921</v>
      </c>
      <c r="L376" s="11">
        <v>-0.14299999999999999</v>
      </c>
      <c r="M376" s="7">
        <v>64</v>
      </c>
      <c r="N376" s="53" t="str">
        <f>VLOOKUP(G376,Kaynak!$R$5:$S$56,2,0)</f>
        <v>Şubat</v>
      </c>
      <c r="O376" s="53" t="str">
        <f>VLOOKUP(Rapor!$T$5&amp;Data!G376,Kaynak!$A$5:$L$9578,12,0)</f>
        <v>Şubat</v>
      </c>
    </row>
    <row r="377" spans="1:15" x14ac:dyDescent="0.25">
      <c r="A377" t="str">
        <f>E377&amp;IF(MAX(Rapor!$B$12:$B$16)&gt;=G377,"Topla","")</f>
        <v>2019Topla</v>
      </c>
      <c r="B377" s="53" t="str">
        <f t="shared" si="11"/>
        <v>2019Şubat</v>
      </c>
      <c r="D377" t="str">
        <f t="shared" si="14"/>
        <v>20198</v>
      </c>
      <c r="E377">
        <v>2019</v>
      </c>
      <c r="F377" t="s">
        <v>540</v>
      </c>
      <c r="G377" s="57">
        <v>8</v>
      </c>
      <c r="H377" t="s">
        <v>541</v>
      </c>
      <c r="I377" s="58">
        <v>924560</v>
      </c>
      <c r="J377" s="43">
        <v>-0.30199999999999999</v>
      </c>
      <c r="K377" s="58">
        <v>1036549</v>
      </c>
      <c r="L377" s="43">
        <v>-0.26500000000000001</v>
      </c>
      <c r="M377" s="57">
        <v>74</v>
      </c>
      <c r="N377" s="53" t="str">
        <f>VLOOKUP(G377,Kaynak!$R$5:$S$56,2,0)</f>
        <v>Şubat</v>
      </c>
      <c r="O377" s="53" t="str">
        <f>VLOOKUP(Rapor!$T$5&amp;Data!G377,Kaynak!$A$5:$L$9578,12,0)</f>
        <v>Şubat</v>
      </c>
    </row>
    <row r="378" spans="1:15" x14ac:dyDescent="0.25">
      <c r="A378" t="str">
        <f>E378&amp;IF(MAX(Rapor!$B$12:$B$16)&gt;=G378,"Topla","")</f>
        <v>2019Topla</v>
      </c>
      <c r="B378" s="53" t="str">
        <f t="shared" si="11"/>
        <v>2019Mart</v>
      </c>
      <c r="D378" t="str">
        <f t="shared" si="14"/>
        <v>20199</v>
      </c>
      <c r="E378">
        <v>2019</v>
      </c>
      <c r="F378" t="s">
        <v>148</v>
      </c>
      <c r="G378" s="57">
        <v>9</v>
      </c>
      <c r="H378" t="s">
        <v>547</v>
      </c>
      <c r="I378" s="8">
        <v>735159</v>
      </c>
      <c r="J378" s="43">
        <v>-0.20499999999999999</v>
      </c>
      <c r="K378" s="8">
        <v>865399</v>
      </c>
      <c r="L378" s="43">
        <v>-0.16500000000000001</v>
      </c>
      <c r="M378" s="7">
        <v>65</v>
      </c>
      <c r="N378" s="53" t="str">
        <f>VLOOKUP(G378,Kaynak!$R$5:$S$56,2,0)</f>
        <v>Mart</v>
      </c>
      <c r="O378" s="53" t="str">
        <f>VLOOKUP(Rapor!$T$5&amp;Data!G378,Kaynak!$A$5:$L$9578,12,0)</f>
        <v>Mart</v>
      </c>
    </row>
    <row r="379" spans="1:15" x14ac:dyDescent="0.25">
      <c r="A379" t="str">
        <f>E379&amp;IF(MAX(Rapor!$B$12:$B$16)&gt;=G379,"Topla","")</f>
        <v>2019Topla</v>
      </c>
      <c r="B379" s="53" t="str">
        <f t="shared" si="11"/>
        <v>2019Mart</v>
      </c>
      <c r="D379" t="str">
        <f t="shared" si="14"/>
        <v>201910</v>
      </c>
      <c r="E379">
        <v>2019</v>
      </c>
      <c r="F379" t="s">
        <v>146</v>
      </c>
      <c r="G379" s="57">
        <v>10</v>
      </c>
      <c r="H379" t="s">
        <v>546</v>
      </c>
      <c r="I379" s="58">
        <v>990442</v>
      </c>
      <c r="J379" s="43">
        <v>0.34699999999999998</v>
      </c>
      <c r="K379" s="58">
        <v>1103662</v>
      </c>
      <c r="L379" s="43">
        <v>0.27500000000000002</v>
      </c>
      <c r="M379" s="57">
        <v>86</v>
      </c>
      <c r="N379" s="53" t="str">
        <f>VLOOKUP(G379,Kaynak!$R$5:$S$56,2,0)</f>
        <v>Mart</v>
      </c>
      <c r="O379" s="53" t="str">
        <f>VLOOKUP(Rapor!$T$5&amp;Data!G379,Kaynak!$A$5:$L$9578,12,0)</f>
        <v>Mart</v>
      </c>
    </row>
    <row r="380" spans="1:15" x14ac:dyDescent="0.25">
      <c r="A380" t="str">
        <f>E380&amp;IF(MAX(Rapor!$B$12:$B$16)&gt;=G380,"Topla","")</f>
        <v>2019Topla</v>
      </c>
      <c r="B380" s="53" t="str">
        <f t="shared" si="11"/>
        <v>2019Mart</v>
      </c>
      <c r="D380" t="str">
        <f t="shared" si="14"/>
        <v>201911</v>
      </c>
      <c r="E380">
        <v>2019</v>
      </c>
      <c r="F380" t="s">
        <v>145</v>
      </c>
      <c r="G380" s="57">
        <v>11</v>
      </c>
      <c r="H380" t="s">
        <v>546</v>
      </c>
      <c r="I380" s="8">
        <v>870458</v>
      </c>
      <c r="J380" s="43">
        <v>-0.121</v>
      </c>
      <c r="K380" s="8">
        <v>955735</v>
      </c>
      <c r="L380" s="43">
        <v>-0.13400000000000001</v>
      </c>
      <c r="M380" s="7">
        <v>66</v>
      </c>
      <c r="N380" s="53" t="str">
        <f>VLOOKUP(G380,Kaynak!$R$5:$S$56,2,0)</f>
        <v>Mart</v>
      </c>
      <c r="O380" s="53" t="str">
        <f>VLOOKUP(Rapor!$T$5&amp;Data!G380,Kaynak!$A$5:$L$9578,12,0)</f>
        <v>Mart</v>
      </c>
    </row>
    <row r="381" spans="1:15" x14ac:dyDescent="0.25">
      <c r="A381" t="str">
        <f>E381&amp;IF(MAX(Rapor!$B$12:$B$16)&gt;=G381,"Topla","")</f>
        <v>2019Topla</v>
      </c>
      <c r="B381" s="53" t="str">
        <f t="shared" si="11"/>
        <v>2019Mart</v>
      </c>
      <c r="D381" t="str">
        <f t="shared" si="14"/>
        <v>201912</v>
      </c>
      <c r="E381">
        <v>2019</v>
      </c>
      <c r="F381" t="s">
        <v>143</v>
      </c>
      <c r="G381" s="57">
        <v>12</v>
      </c>
      <c r="H381" t="s">
        <v>545</v>
      </c>
      <c r="I381" s="58">
        <v>593433</v>
      </c>
      <c r="J381" s="43">
        <v>-0.318</v>
      </c>
      <c r="K381" s="58">
        <v>673979</v>
      </c>
      <c r="L381" s="43">
        <v>-0.29499999999999998</v>
      </c>
      <c r="M381" s="57">
        <v>72</v>
      </c>
      <c r="N381" s="53" t="str">
        <f>VLOOKUP(G381,Kaynak!$R$5:$S$56,2,0)</f>
        <v>Mart</v>
      </c>
      <c r="O381" s="53" t="str">
        <f>VLOOKUP(Rapor!$T$5&amp;Data!G381,Kaynak!$A$5:$L$9578,12,0)</f>
        <v>Mart</v>
      </c>
    </row>
    <row r="382" spans="1:15" x14ac:dyDescent="0.25">
      <c r="A382" t="str">
        <f>E382&amp;IF(MAX(Rapor!$B$12:$B$16)&gt;=G382,"Topla","")</f>
        <v>2019Topla</v>
      </c>
      <c r="B382" s="53" t="str">
        <f t="shared" si="11"/>
        <v>2019Mart</v>
      </c>
      <c r="D382" t="str">
        <f t="shared" si="14"/>
        <v>201913</v>
      </c>
      <c r="E382">
        <v>2019</v>
      </c>
      <c r="F382" t="s">
        <v>142</v>
      </c>
      <c r="G382" s="54">
        <v>13</v>
      </c>
      <c r="H382" t="s">
        <v>545</v>
      </c>
      <c r="I382" s="55">
        <v>486717</v>
      </c>
      <c r="J382" s="61">
        <v>-0.18</v>
      </c>
      <c r="K382" s="55">
        <v>586476</v>
      </c>
      <c r="L382" s="61">
        <v>-0.129</v>
      </c>
      <c r="M382" s="54">
        <v>66</v>
      </c>
      <c r="N382" s="53" t="str">
        <f>VLOOKUP(G382,Kaynak!$R$5:$S$56,2,0)</f>
        <v>Mart</v>
      </c>
      <c r="O382" s="53" t="str">
        <f>VLOOKUP(Rapor!$T$5&amp;Data!G382,Kaynak!$A$5:$L$9578,12,0)</f>
        <v>Mart</v>
      </c>
    </row>
    <row r="383" spans="1:15" x14ac:dyDescent="0.25">
      <c r="A383" t="str">
        <f>E383&amp;IF(MAX(Rapor!$B$12:$B$16)&gt;=G383,"Topla","")</f>
        <v>2019Topla</v>
      </c>
      <c r="B383" s="53" t="str">
        <f t="shared" si="11"/>
        <v>2019Nisan</v>
      </c>
      <c r="D383" t="str">
        <f t="shared" si="14"/>
        <v>201914</v>
      </c>
      <c r="E383">
        <v>2019</v>
      </c>
      <c r="F383" t="s">
        <v>141</v>
      </c>
      <c r="G383" s="57">
        <v>14</v>
      </c>
      <c r="H383" t="s">
        <v>551</v>
      </c>
      <c r="I383" s="58">
        <v>638988</v>
      </c>
      <c r="J383" s="43">
        <v>0.313</v>
      </c>
      <c r="K383" s="58">
        <v>702523</v>
      </c>
      <c r="L383" s="43">
        <v>0.19800000000000001</v>
      </c>
      <c r="M383" s="57">
        <v>76</v>
      </c>
      <c r="N383" s="53" t="str">
        <f>VLOOKUP(G383,Kaynak!$R$5:$S$56,2,0)</f>
        <v>Nisan</v>
      </c>
      <c r="O383" s="53" t="str">
        <f>VLOOKUP(Rapor!$T$5&amp;Data!G383,Kaynak!$A$5:$L$9578,12,0)</f>
        <v>Nisan</v>
      </c>
    </row>
    <row r="384" spans="1:15" x14ac:dyDescent="0.25">
      <c r="A384" t="str">
        <f>E384&amp;IF(MAX(Rapor!$B$12:$B$16)&gt;=G384,"Topla","")</f>
        <v>2019Topla</v>
      </c>
      <c r="B384" s="53" t="str">
        <f t="shared" si="11"/>
        <v>2019Nisan</v>
      </c>
      <c r="D384" t="str">
        <f t="shared" si="14"/>
        <v>201915</v>
      </c>
      <c r="E384">
        <v>2019</v>
      </c>
      <c r="F384" t="s">
        <v>140</v>
      </c>
      <c r="G384" s="57">
        <v>15</v>
      </c>
      <c r="H384" t="s">
        <v>550</v>
      </c>
      <c r="I384" s="8">
        <v>519899</v>
      </c>
      <c r="J384" s="11">
        <v>-0.186</v>
      </c>
      <c r="K384" s="8">
        <v>603517</v>
      </c>
      <c r="L384" s="11">
        <v>-0.14099999999999999</v>
      </c>
      <c r="M384" s="7">
        <v>71</v>
      </c>
      <c r="N384" s="53" t="str">
        <f>VLOOKUP(G384,Kaynak!$R$5:$S$56,2,0)</f>
        <v>Nisan</v>
      </c>
      <c r="O384" s="53" t="str">
        <f>VLOOKUP(Rapor!$T$5&amp;Data!G384,Kaynak!$A$5:$L$9578,12,0)</f>
        <v>Nisan</v>
      </c>
    </row>
    <row r="385" spans="1:15" x14ac:dyDescent="0.25">
      <c r="A385" t="str">
        <f>E385&amp;IF(MAX(Rapor!$B$12:$B$16)&gt;=G385,"Topla","")</f>
        <v>2019Topla</v>
      </c>
      <c r="B385" s="53" t="str">
        <f t="shared" si="11"/>
        <v>2019Nisan</v>
      </c>
      <c r="D385" t="str">
        <f t="shared" si="14"/>
        <v>201916</v>
      </c>
      <c r="E385">
        <v>2019</v>
      </c>
      <c r="F385" t="s">
        <v>139</v>
      </c>
      <c r="G385" s="57">
        <v>16</v>
      </c>
      <c r="H385" t="s">
        <v>549</v>
      </c>
      <c r="I385" s="58">
        <v>839755</v>
      </c>
      <c r="J385" s="43">
        <v>0.61499999999999999</v>
      </c>
      <c r="K385" s="58">
        <v>991209</v>
      </c>
      <c r="L385" s="43">
        <v>0.64200000000000002</v>
      </c>
      <c r="M385" s="57">
        <v>63</v>
      </c>
      <c r="N385" s="53" t="str">
        <f>VLOOKUP(G385,Kaynak!$R$5:$S$56,2,0)</f>
        <v>Nisan</v>
      </c>
      <c r="O385" s="53" t="str">
        <f>VLOOKUP(Rapor!$T$5&amp;Data!G385,Kaynak!$A$5:$L$9578,12,0)</f>
        <v>Nisan</v>
      </c>
    </row>
    <row r="386" spans="1:15" x14ac:dyDescent="0.25">
      <c r="A386" t="str">
        <f>E386&amp;IF(MAX(Rapor!$B$12:$B$16)&gt;=G386,"Topla","")</f>
        <v>2019Topla</v>
      </c>
      <c r="B386" s="53" t="str">
        <f t="shared" si="11"/>
        <v>2019Nisan</v>
      </c>
      <c r="D386" t="str">
        <f t="shared" si="14"/>
        <v>201917</v>
      </c>
      <c r="E386">
        <v>2019</v>
      </c>
      <c r="F386" t="s">
        <v>548</v>
      </c>
      <c r="G386" s="57">
        <v>17</v>
      </c>
      <c r="H386" t="s">
        <v>549</v>
      </c>
      <c r="I386" s="8">
        <v>1695532</v>
      </c>
      <c r="J386" s="43">
        <v>1.0189999999999999</v>
      </c>
      <c r="K386" s="8">
        <v>1751777</v>
      </c>
      <c r="L386" s="43">
        <v>0.76700000000000002</v>
      </c>
      <c r="M386" s="7">
        <v>58</v>
      </c>
      <c r="N386" s="53" t="str">
        <f>VLOOKUP(G386,Kaynak!$R$5:$S$56,2,0)</f>
        <v>Nisan</v>
      </c>
      <c r="O386" s="53" t="str">
        <f>VLOOKUP(Rapor!$T$5&amp;Data!G386,Kaynak!$A$5:$L$9578,12,0)</f>
        <v>Nisan</v>
      </c>
    </row>
    <row r="387" spans="1:15" x14ac:dyDescent="0.25">
      <c r="A387" t="str">
        <f>E387&amp;IF(MAX(Rapor!$B$12:$B$16)&gt;=G387,"Topla","")</f>
        <v>2019Topla</v>
      </c>
      <c r="B387" s="53" t="str">
        <f t="shared" si="11"/>
        <v>2019Mayıs</v>
      </c>
      <c r="D387" t="str">
        <f t="shared" si="14"/>
        <v>201918</v>
      </c>
      <c r="E387">
        <v>2019</v>
      </c>
      <c r="F387" t="s">
        <v>136</v>
      </c>
      <c r="G387" s="54">
        <v>18</v>
      </c>
      <c r="H387" t="s">
        <v>549</v>
      </c>
      <c r="I387" s="4">
        <v>543047</v>
      </c>
      <c r="J387" s="5">
        <v>-0.68</v>
      </c>
      <c r="K387" s="4">
        <v>585952</v>
      </c>
      <c r="L387" s="5">
        <v>-0.66500000000000004</v>
      </c>
      <c r="M387" s="3">
        <v>68</v>
      </c>
      <c r="N387" s="53" t="str">
        <f>VLOOKUP(G387,Kaynak!$R$5:$S$56,2,0)</f>
        <v>Mayıs</v>
      </c>
      <c r="O387" s="53" t="str">
        <f>VLOOKUP(Rapor!$T$5&amp;Data!G387,Kaynak!$A$5:$L$9578,12,0)</f>
        <v>Mayıs</v>
      </c>
    </row>
    <row r="388" spans="1:15" x14ac:dyDescent="0.25">
      <c r="A388" t="str">
        <f>E388&amp;IF(MAX(Rapor!$B$12:$B$16)&gt;=G388,"Topla","")</f>
        <v>2019Topla</v>
      </c>
      <c r="B388" s="53" t="str">
        <f t="shared" ref="B388:B451" si="15">E388&amp;O388</f>
        <v>2019Mayıs</v>
      </c>
      <c r="D388" t="str">
        <f t="shared" si="14"/>
        <v>201919</v>
      </c>
      <c r="E388">
        <v>2019</v>
      </c>
      <c r="F388" t="s">
        <v>135</v>
      </c>
      <c r="G388" s="57">
        <v>19</v>
      </c>
      <c r="H388" t="s">
        <v>549</v>
      </c>
      <c r="I388" s="8">
        <v>369814</v>
      </c>
      <c r="J388" s="60">
        <v>-0.31900000000000001</v>
      </c>
      <c r="K388" s="8">
        <v>422144</v>
      </c>
      <c r="L388" s="60">
        <v>-0.28000000000000003</v>
      </c>
      <c r="M388" s="7">
        <v>60</v>
      </c>
      <c r="N388" s="53" t="str">
        <f>VLOOKUP(G388,Kaynak!$R$5:$S$56,2,0)</f>
        <v>Mayıs</v>
      </c>
      <c r="O388" s="53" t="str">
        <f>VLOOKUP(Rapor!$T$5&amp;Data!G388,Kaynak!$A$5:$L$9578,12,0)</f>
        <v>Mayıs</v>
      </c>
    </row>
    <row r="389" spans="1:15" x14ac:dyDescent="0.25">
      <c r="A389" t="str">
        <f>E389&amp;IF(MAX(Rapor!$B$12:$B$16)&gt;=G389,"Topla","")</f>
        <v>2019Topla</v>
      </c>
      <c r="B389" s="53" t="str">
        <f t="shared" si="15"/>
        <v>2019Mayıs</v>
      </c>
      <c r="D389" t="str">
        <f t="shared" si="14"/>
        <v>201920</v>
      </c>
      <c r="E389">
        <v>2019</v>
      </c>
      <c r="F389" t="s">
        <v>133</v>
      </c>
      <c r="G389" s="54">
        <v>20</v>
      </c>
      <c r="H389" t="s">
        <v>554</v>
      </c>
      <c r="I389" s="4">
        <v>516009</v>
      </c>
      <c r="J389" s="56">
        <v>0.39500000000000002</v>
      </c>
      <c r="K389" s="4">
        <v>560479</v>
      </c>
      <c r="L389" s="56">
        <v>0.32800000000000001</v>
      </c>
      <c r="M389" s="3">
        <v>67</v>
      </c>
      <c r="N389" s="53" t="str">
        <f>VLOOKUP(G389,Kaynak!$R$5:$S$56,2,0)</f>
        <v>Mayıs</v>
      </c>
      <c r="O389" s="53" t="str">
        <f>VLOOKUP(Rapor!$T$5&amp;Data!G389,Kaynak!$A$5:$L$9578,12,0)</f>
        <v>Mayıs</v>
      </c>
    </row>
    <row r="390" spans="1:15" x14ac:dyDescent="0.25">
      <c r="A390" t="str">
        <f>E390&amp;IF(MAX(Rapor!$B$12:$B$16)&gt;=G390,"Topla","")</f>
        <v>2019Topla</v>
      </c>
      <c r="B390" s="53" t="str">
        <f t="shared" si="15"/>
        <v>2019Mayıs</v>
      </c>
      <c r="D390" t="str">
        <f t="shared" si="14"/>
        <v>201921</v>
      </c>
      <c r="E390">
        <v>2019</v>
      </c>
      <c r="F390" t="s">
        <v>132</v>
      </c>
      <c r="G390" s="57">
        <v>21</v>
      </c>
      <c r="H390" t="s">
        <v>554</v>
      </c>
      <c r="I390" s="8">
        <v>517432</v>
      </c>
      <c r="J390" s="59" t="s">
        <v>8</v>
      </c>
      <c r="K390" s="8">
        <v>556729</v>
      </c>
      <c r="L390" s="59" t="s">
        <v>8</v>
      </c>
      <c r="M390" s="7">
        <v>69</v>
      </c>
      <c r="N390" s="53" t="str">
        <f>VLOOKUP(G390,Kaynak!$R$5:$S$56,2,0)</f>
        <v>Mayıs</v>
      </c>
      <c r="O390" s="53" t="str">
        <f>VLOOKUP(Rapor!$T$5&amp;Data!G390,Kaynak!$A$5:$L$9578,12,0)</f>
        <v>Mayıs</v>
      </c>
    </row>
    <row r="391" spans="1:15" x14ac:dyDescent="0.25">
      <c r="A391" t="str">
        <f>E391&amp;IF(MAX(Rapor!$B$12:$B$16)&gt;=G391,"Topla","")</f>
        <v>2019Topla</v>
      </c>
      <c r="B391" s="53" t="str">
        <f t="shared" si="15"/>
        <v>2019Haziran</v>
      </c>
      <c r="D391" t="str">
        <f t="shared" si="14"/>
        <v>201922</v>
      </c>
      <c r="E391">
        <v>2019</v>
      </c>
      <c r="F391" t="s">
        <v>552</v>
      </c>
      <c r="G391" s="54">
        <v>22</v>
      </c>
      <c r="H391" t="s">
        <v>553</v>
      </c>
      <c r="I391" s="4">
        <v>743334</v>
      </c>
      <c r="J391" s="56">
        <v>0.437</v>
      </c>
      <c r="K391" s="4">
        <v>797943</v>
      </c>
      <c r="L391" s="56">
        <v>0.433</v>
      </c>
      <c r="M391" s="3">
        <v>54</v>
      </c>
      <c r="N391" s="53" t="str">
        <f>VLOOKUP(G391,Kaynak!$R$5:$S$56,2,0)</f>
        <v>Haziran</v>
      </c>
      <c r="O391" s="53" t="str">
        <f>VLOOKUP(Rapor!$T$5&amp;Data!G391,Kaynak!$A$5:$L$9578,12,0)</f>
        <v>Haziran</v>
      </c>
    </row>
    <row r="392" spans="1:15" x14ac:dyDescent="0.25">
      <c r="A392" s="53" t="str">
        <f>E392&amp;IF(MAX(Rapor!$B$12:$B$16)&gt;=G392,"Topla","")</f>
        <v>2019Topla</v>
      </c>
      <c r="B392" s="53" t="str">
        <f t="shared" si="15"/>
        <v>2019Haziran</v>
      </c>
      <c r="C392" s="53"/>
      <c r="D392" s="53" t="str">
        <f t="shared" ref="D392:D417" si="16">+E392&amp;G392</f>
        <v>201923</v>
      </c>
      <c r="E392" s="53">
        <v>2019</v>
      </c>
      <c r="F392" s="53" t="s">
        <v>129</v>
      </c>
      <c r="G392" s="54">
        <v>23</v>
      </c>
      <c r="H392" s="53" t="s">
        <v>556</v>
      </c>
      <c r="I392" s="55">
        <v>720087</v>
      </c>
      <c r="J392" s="61">
        <v>-3.1E-2</v>
      </c>
      <c r="K392" s="55">
        <v>744878</v>
      </c>
      <c r="L392" s="61">
        <v>-6.6000000000000003E-2</v>
      </c>
      <c r="M392" s="54">
        <v>54</v>
      </c>
      <c r="N392" s="53" t="str">
        <f>VLOOKUP(G392,Kaynak!$R$5:$S$56,2,0)</f>
        <v>Haziran</v>
      </c>
      <c r="O392" s="53" t="str">
        <f>VLOOKUP(Rapor!$T$5&amp;Data!G392,Kaynak!$A$5:$L$9578,12,0)</f>
        <v>Haziran</v>
      </c>
    </row>
    <row r="393" spans="1:15" x14ac:dyDescent="0.25">
      <c r="A393" s="53" t="str">
        <f>E393&amp;IF(MAX(Rapor!$B$12:$B$16)&gt;=G393,"Topla","")</f>
        <v>2019Topla</v>
      </c>
      <c r="B393" s="53" t="str">
        <f t="shared" si="15"/>
        <v>2019Haziran</v>
      </c>
      <c r="C393" s="53"/>
      <c r="D393" s="53" t="str">
        <f t="shared" si="16"/>
        <v>201924</v>
      </c>
      <c r="E393" s="53">
        <v>2019</v>
      </c>
      <c r="F393" s="53" t="s">
        <v>127</v>
      </c>
      <c r="G393" s="57">
        <v>24</v>
      </c>
      <c r="H393" s="53" t="s">
        <v>553</v>
      </c>
      <c r="I393" s="58">
        <v>654197</v>
      </c>
      <c r="J393" s="60">
        <v>-9.1999999999999998E-2</v>
      </c>
      <c r="K393" s="58">
        <v>730078</v>
      </c>
      <c r="L393" s="60">
        <v>-0.02</v>
      </c>
      <c r="M393" s="57">
        <v>74</v>
      </c>
      <c r="N393" s="53" t="str">
        <f>VLOOKUP(G393,Kaynak!$R$5:$S$56,2,0)</f>
        <v>Haziran</v>
      </c>
      <c r="O393" s="53" t="str">
        <f>VLOOKUP(Rapor!$T$5&amp;Data!G393,Kaynak!$A$5:$L$9578,12,0)</f>
        <v>Haziran</v>
      </c>
    </row>
    <row r="394" spans="1:15" x14ac:dyDescent="0.25">
      <c r="A394" s="53" t="str">
        <f>E394&amp;IF(MAX(Rapor!$B$12:$B$16)&gt;=G394,"Topla","")</f>
        <v>2019Topla</v>
      </c>
      <c r="B394" s="53" t="str">
        <f t="shared" si="15"/>
        <v>2019Haziran</v>
      </c>
      <c r="C394" s="53"/>
      <c r="D394" s="53" t="str">
        <f t="shared" si="16"/>
        <v>201925</v>
      </c>
      <c r="E394" s="53">
        <v>2019</v>
      </c>
      <c r="F394" s="53" t="s">
        <v>126</v>
      </c>
      <c r="G394" s="54">
        <v>25</v>
      </c>
      <c r="H394" s="53" t="s">
        <v>555</v>
      </c>
      <c r="I394" s="55">
        <v>560844</v>
      </c>
      <c r="J394" s="61">
        <v>-0.14299999999999999</v>
      </c>
      <c r="K394" s="55">
        <v>622268</v>
      </c>
      <c r="L394" s="61">
        <v>-0.14799999999999999</v>
      </c>
      <c r="M394" s="54">
        <v>69</v>
      </c>
      <c r="N394" s="53" t="str">
        <f>VLOOKUP(G394,Kaynak!$R$5:$S$56,2,0)</f>
        <v>Haziran</v>
      </c>
      <c r="O394" s="53" t="str">
        <f>VLOOKUP(Rapor!$T$5&amp;Data!G394,Kaynak!$A$5:$L$9578,12,0)</f>
        <v>Haziran</v>
      </c>
    </row>
    <row r="395" spans="1:15" x14ac:dyDescent="0.25">
      <c r="A395" s="53" t="str">
        <f>E395&amp;IF(MAX(Rapor!$B$12:$B$16)&gt;=G395,"Topla","")</f>
        <v>2019Topla</v>
      </c>
      <c r="B395" s="53" t="str">
        <f t="shared" si="15"/>
        <v>2019Haziran</v>
      </c>
      <c r="C395" s="53"/>
      <c r="D395" s="53" t="str">
        <f t="shared" si="16"/>
        <v>201926</v>
      </c>
      <c r="E395" s="53">
        <v>2019</v>
      </c>
      <c r="F395" s="53" t="s">
        <v>125</v>
      </c>
      <c r="G395" s="54">
        <v>26</v>
      </c>
      <c r="H395" s="53" t="s">
        <v>555</v>
      </c>
      <c r="I395" s="55">
        <v>486301</v>
      </c>
      <c r="J395" s="61">
        <v>-0.13200000000000001</v>
      </c>
      <c r="K395" s="55">
        <v>553464</v>
      </c>
      <c r="L395" s="61">
        <v>-0.11</v>
      </c>
      <c r="M395" s="54">
        <v>65</v>
      </c>
      <c r="N395" s="53" t="str">
        <f>VLOOKUP(G395,Kaynak!$R$5:$S$56,2,0)</f>
        <v>Haziran</v>
      </c>
      <c r="O395" s="53" t="str">
        <f>VLOOKUP(Rapor!$T$5&amp;Data!G395,Kaynak!$A$5:$L$9578,12,0)</f>
        <v>Haziran</v>
      </c>
    </row>
    <row r="396" spans="1:15" x14ac:dyDescent="0.25">
      <c r="A396" s="53" t="str">
        <f>E396&amp;IF(MAX(Rapor!$B$12:$B$16)&gt;=G396,"Topla","")</f>
        <v>2019Topla</v>
      </c>
      <c r="B396" s="53" t="str">
        <f t="shared" si="15"/>
        <v>2019Temmuz</v>
      </c>
      <c r="C396" s="53"/>
      <c r="D396" s="53" t="str">
        <f t="shared" si="16"/>
        <v>201927</v>
      </c>
      <c r="E396" s="53">
        <v>2019</v>
      </c>
      <c r="F396" s="53" t="s">
        <v>123</v>
      </c>
      <c r="G396" s="57">
        <v>27</v>
      </c>
      <c r="H396" s="53" t="s">
        <v>559</v>
      </c>
      <c r="I396" s="58">
        <v>734762</v>
      </c>
      <c r="J396" s="43">
        <v>0.51100000000000001</v>
      </c>
      <c r="K396" s="58">
        <v>788217</v>
      </c>
      <c r="L396" s="43">
        <v>0.42399999999999999</v>
      </c>
      <c r="M396" s="57">
        <v>58</v>
      </c>
      <c r="N396" s="53" t="str">
        <f>VLOOKUP(G396,Kaynak!$R$5:$S$56,2,0)</f>
        <v>Temmuz</v>
      </c>
      <c r="O396" s="53" t="str">
        <f>VLOOKUP(Rapor!$T$5&amp;Data!G396,Kaynak!$A$5:$L$9578,12,0)</f>
        <v>Temmuz</v>
      </c>
    </row>
    <row r="397" spans="1:15" x14ac:dyDescent="0.25">
      <c r="A397" s="53" t="str">
        <f>E397&amp;IF(MAX(Rapor!$B$12:$B$16)&gt;=G397,"Topla","")</f>
        <v>2019Topla</v>
      </c>
      <c r="B397" s="53" t="str">
        <f t="shared" si="15"/>
        <v>2019Temmuz</v>
      </c>
      <c r="C397" s="53"/>
      <c r="D397" s="53" t="str">
        <f t="shared" si="16"/>
        <v>201928</v>
      </c>
      <c r="E397" s="53">
        <v>2019</v>
      </c>
      <c r="F397" s="53" t="s">
        <v>121</v>
      </c>
      <c r="G397" s="54">
        <v>28</v>
      </c>
      <c r="H397" s="53" t="s">
        <v>559</v>
      </c>
      <c r="I397" s="55">
        <v>559442</v>
      </c>
      <c r="J397" s="61">
        <v>-0.23899999999999999</v>
      </c>
      <c r="K397" s="55">
        <v>636393</v>
      </c>
      <c r="L397" s="61">
        <v>-0.193</v>
      </c>
      <c r="M397" s="54">
        <v>79</v>
      </c>
      <c r="N397" s="53" t="str">
        <f>VLOOKUP(G397,Kaynak!$R$5:$S$56,2,0)</f>
        <v>Temmuz</v>
      </c>
      <c r="O397" s="53" t="str">
        <f>VLOOKUP(Rapor!$T$5&amp;Data!G397,Kaynak!$A$5:$L$9578,12,0)</f>
        <v>Temmuz</v>
      </c>
    </row>
    <row r="398" spans="1:15" x14ac:dyDescent="0.25">
      <c r="A398" s="53" t="str">
        <f>E398&amp;IF(MAX(Rapor!$B$12:$B$16)&gt;=G398,"Topla","")</f>
        <v>2019Topla</v>
      </c>
      <c r="B398" s="53" t="str">
        <f t="shared" si="15"/>
        <v>2019Temmuz</v>
      </c>
      <c r="C398" s="53"/>
      <c r="D398" s="53" t="str">
        <f t="shared" si="16"/>
        <v>201929</v>
      </c>
      <c r="E398" s="53">
        <v>2019</v>
      </c>
      <c r="F398" s="53" t="s">
        <v>119</v>
      </c>
      <c r="G398" s="57">
        <v>29</v>
      </c>
      <c r="H398" s="53" t="s">
        <v>558</v>
      </c>
      <c r="I398" s="58">
        <v>596692</v>
      </c>
      <c r="J398" s="43">
        <v>6.7000000000000004E-2</v>
      </c>
      <c r="K398" s="58">
        <v>644771</v>
      </c>
      <c r="L398" s="43">
        <v>1.2999999999999999E-2</v>
      </c>
      <c r="M398" s="57">
        <v>70</v>
      </c>
      <c r="N398" s="53" t="str">
        <f>VLOOKUP(G398,Kaynak!$R$5:$S$56,2,0)</f>
        <v>Temmuz</v>
      </c>
      <c r="O398" s="53" t="str">
        <f>VLOOKUP(Rapor!$T$5&amp;Data!G398,Kaynak!$A$5:$L$9578,12,0)</f>
        <v>Temmuz</v>
      </c>
    </row>
    <row r="399" spans="1:15" x14ac:dyDescent="0.25">
      <c r="A399" s="53" t="str">
        <f>E399&amp;IF(MAX(Rapor!$B$12:$B$16)&gt;=G399,"Topla","")</f>
        <v>2019Topla</v>
      </c>
      <c r="B399" s="53" t="str">
        <f t="shared" si="15"/>
        <v>2019Temmuz</v>
      </c>
      <c r="C399" s="53"/>
      <c r="D399" s="53" t="str">
        <f t="shared" si="16"/>
        <v>201930</v>
      </c>
      <c r="E399" s="53">
        <v>2019</v>
      </c>
      <c r="F399" s="53" t="s">
        <v>557</v>
      </c>
      <c r="G399" s="54">
        <v>30</v>
      </c>
      <c r="H399" s="53" t="s">
        <v>558</v>
      </c>
      <c r="I399" s="55">
        <v>431685</v>
      </c>
      <c r="J399" s="61">
        <v>-0.27700000000000002</v>
      </c>
      <c r="K399" s="55">
        <v>506908</v>
      </c>
      <c r="L399" s="61">
        <v>-0.214</v>
      </c>
      <c r="M399" s="54">
        <v>67</v>
      </c>
      <c r="N399" s="53" t="str">
        <f>VLOOKUP(G399,Kaynak!$R$5:$S$56,2,0)</f>
        <v>Temmuz</v>
      </c>
      <c r="O399" s="53" t="str">
        <f>VLOOKUP(Rapor!$T$5&amp;Data!G399,Kaynak!$A$5:$L$9578,12,0)</f>
        <v>Temmuz</v>
      </c>
    </row>
    <row r="400" spans="1:15" x14ac:dyDescent="0.25">
      <c r="A400" s="53" t="str">
        <f>E400&amp;IF(MAX(Rapor!$B$12:$B$16)&gt;=G400,"Topla","")</f>
        <v>2019Topla</v>
      </c>
      <c r="B400" s="53" t="str">
        <f t="shared" si="15"/>
        <v>2019Ağustos</v>
      </c>
      <c r="C400" s="53"/>
      <c r="D400" s="53" t="str">
        <f t="shared" si="16"/>
        <v>201931</v>
      </c>
      <c r="E400" s="53">
        <v>2019</v>
      </c>
      <c r="F400" s="53" t="s">
        <v>560</v>
      </c>
      <c r="G400" s="54">
        <v>31</v>
      </c>
      <c r="H400" s="53" t="s">
        <v>564</v>
      </c>
      <c r="I400" s="53">
        <v>812870</v>
      </c>
      <c r="J400" s="53">
        <v>0.88300000000000001</v>
      </c>
      <c r="K400" s="53">
        <v>857288</v>
      </c>
      <c r="L400" s="53">
        <v>0.67800000000000005</v>
      </c>
      <c r="M400" s="53">
        <v>62</v>
      </c>
      <c r="N400" s="53" t="str">
        <f>VLOOKUP(G400,Kaynak!$R$5:$S$56,2,0)</f>
        <v>Ağustos</v>
      </c>
      <c r="O400" s="53" t="str">
        <f>VLOOKUP(Rapor!$T$5&amp;Data!G400,Kaynak!$A$5:$L$9578,12,0)</f>
        <v>Ağustos</v>
      </c>
    </row>
    <row r="401" spans="1:15" x14ac:dyDescent="0.25">
      <c r="A401" s="53" t="str">
        <f>E401&amp;IF(MAX(Rapor!$B$12:$B$16)&gt;=G401,"Topla","")</f>
        <v>2019Topla</v>
      </c>
      <c r="B401" s="53" t="str">
        <f t="shared" si="15"/>
        <v>2019Ağustos</v>
      </c>
      <c r="C401" s="53"/>
      <c r="D401" s="53" t="str">
        <f t="shared" si="16"/>
        <v>201932</v>
      </c>
      <c r="E401" s="53">
        <v>2019</v>
      </c>
      <c r="F401" s="53" t="s">
        <v>561</v>
      </c>
      <c r="G401" s="54">
        <v>32</v>
      </c>
      <c r="H401" s="53" t="s">
        <v>564</v>
      </c>
      <c r="I401" s="53">
        <v>826643</v>
      </c>
      <c r="J401" s="53">
        <v>1.7000000000000001E-2</v>
      </c>
      <c r="K401" s="53">
        <v>852712</v>
      </c>
      <c r="L401" s="53" t="s">
        <v>8</v>
      </c>
      <c r="M401" s="53">
        <v>53</v>
      </c>
      <c r="N401" s="53" t="str">
        <f>VLOOKUP(G401,Kaynak!$R$5:$S$56,2,0)</f>
        <v>Ağustos</v>
      </c>
      <c r="O401" s="53" t="str">
        <f>VLOOKUP(Rapor!$T$5&amp;Data!G401,Kaynak!$A$5:$L$9578,12,0)</f>
        <v>Ağustos</v>
      </c>
    </row>
    <row r="402" spans="1:15" x14ac:dyDescent="0.25">
      <c r="A402" s="53" t="str">
        <f>E402&amp;IF(MAX(Rapor!$B$12:$B$16)&gt;=G402,"Topla","")</f>
        <v>2019Topla</v>
      </c>
      <c r="B402" s="53" t="str">
        <f t="shared" si="15"/>
        <v>2019Ağustos</v>
      </c>
      <c r="C402" s="53"/>
      <c r="D402" s="53" t="str">
        <f t="shared" si="16"/>
        <v>201933</v>
      </c>
      <c r="E402" s="53">
        <v>2019</v>
      </c>
      <c r="F402" s="53" t="s">
        <v>562</v>
      </c>
      <c r="G402" s="54">
        <v>33</v>
      </c>
      <c r="H402" s="53" t="s">
        <v>564</v>
      </c>
      <c r="I402" s="53">
        <v>659167</v>
      </c>
      <c r="J402" s="53">
        <v>-0.20300000000000001</v>
      </c>
      <c r="K402" s="53">
        <v>703828</v>
      </c>
      <c r="L402" s="53">
        <v>-0.17499999999999999</v>
      </c>
      <c r="M402" s="53">
        <v>65</v>
      </c>
      <c r="N402" s="53" t="str">
        <f>VLOOKUP(G402,Kaynak!$R$5:$S$56,2,0)</f>
        <v>Ağustos</v>
      </c>
      <c r="O402" s="53" t="str">
        <f>VLOOKUP(Rapor!$T$5&amp;Data!G402,Kaynak!$A$5:$L$9578,12,0)</f>
        <v>Ağustos</v>
      </c>
    </row>
    <row r="403" spans="1:15" ht="15" customHeight="1" x14ac:dyDescent="0.25">
      <c r="A403" s="53" t="str">
        <f>E403&amp;IF(MAX(Rapor!$B$12:$B$16)&gt;=G403,"Topla","")</f>
        <v>2019Topla</v>
      </c>
      <c r="B403" s="53" t="str">
        <f t="shared" si="15"/>
        <v>2019Ağustos</v>
      </c>
      <c r="C403" s="53"/>
      <c r="D403" s="53" t="str">
        <f t="shared" si="16"/>
        <v>201934</v>
      </c>
      <c r="E403" s="53">
        <v>2019</v>
      </c>
      <c r="F403" s="53" t="s">
        <v>563</v>
      </c>
      <c r="G403" s="54">
        <v>34</v>
      </c>
      <c r="H403" s="53" t="s">
        <v>565</v>
      </c>
      <c r="I403" s="53">
        <v>660039</v>
      </c>
      <c r="J403" s="53" t="s">
        <v>8</v>
      </c>
      <c r="K403" s="53">
        <v>705052</v>
      </c>
      <c r="L403" s="53" t="s">
        <v>8</v>
      </c>
      <c r="M403" s="53">
        <v>46</v>
      </c>
      <c r="N403" s="53" t="str">
        <f>VLOOKUP(G403,Kaynak!$R$5:$S$56,2,0)</f>
        <v>Ağustos</v>
      </c>
      <c r="O403" s="53" t="str">
        <f>VLOOKUP(Rapor!$T$5&amp;Data!G403,Kaynak!$A$5:$L$9578,12,0)</f>
        <v>Ağustos</v>
      </c>
    </row>
    <row r="404" spans="1:15" ht="21" customHeight="1" x14ac:dyDescent="0.25">
      <c r="A404" s="53" t="str">
        <f>E404&amp;IF(MAX(Rapor!$B$12:$B$16)&gt;=G404,"Topla","")</f>
        <v>2019Topla</v>
      </c>
      <c r="B404" s="53" t="str">
        <f t="shared" si="15"/>
        <v>2019Eylül</v>
      </c>
      <c r="C404" s="53"/>
      <c r="D404" s="53" t="str">
        <f t="shared" si="16"/>
        <v>201935</v>
      </c>
      <c r="E404" s="53">
        <v>2019</v>
      </c>
      <c r="F404" s="53" t="s">
        <v>567</v>
      </c>
      <c r="G404" s="54">
        <v>35</v>
      </c>
      <c r="H404" s="53" t="s">
        <v>568</v>
      </c>
      <c r="I404" s="55">
        <v>559095</v>
      </c>
      <c r="J404" s="61">
        <v>-0.153</v>
      </c>
      <c r="K404" s="55">
        <v>616296</v>
      </c>
      <c r="L404" s="61">
        <v>-0.13200000000000001</v>
      </c>
      <c r="M404" s="54">
        <v>51</v>
      </c>
      <c r="N404" s="53" t="str">
        <f>VLOOKUP(G404,Kaynak!$R$5:$S$56,2,0)</f>
        <v>Eylül</v>
      </c>
      <c r="O404" s="53" t="str">
        <f>VLOOKUP(Rapor!$T$5&amp;Data!G404,Kaynak!$A$5:$L$9578,12,0)</f>
        <v>Eylül</v>
      </c>
    </row>
    <row r="405" spans="1:15" x14ac:dyDescent="0.25">
      <c r="A405" s="53" t="str">
        <f>E405&amp;IF(MAX(Rapor!$B$12:$B$16)&gt;=G405,"Topla","")</f>
        <v>2019Topla</v>
      </c>
      <c r="B405" s="53" t="str">
        <f t="shared" si="15"/>
        <v>2019Eylül</v>
      </c>
      <c r="C405" s="53"/>
      <c r="D405" s="53" t="str">
        <f t="shared" si="16"/>
        <v>201936</v>
      </c>
      <c r="E405" s="53">
        <v>2019</v>
      </c>
      <c r="F405" s="53" t="s">
        <v>109</v>
      </c>
      <c r="G405" s="57">
        <v>36</v>
      </c>
      <c r="H405" s="53" t="s">
        <v>569</v>
      </c>
      <c r="I405" s="58">
        <v>437902</v>
      </c>
      <c r="J405" s="60">
        <v>-0.217</v>
      </c>
      <c r="K405" s="58">
        <v>497638</v>
      </c>
      <c r="L405" s="60">
        <v>-0.193</v>
      </c>
      <c r="M405" s="57">
        <v>51</v>
      </c>
      <c r="N405" s="53" t="str">
        <f>VLOOKUP(G405,Kaynak!$R$5:$S$56,2,0)</f>
        <v>Eylül</v>
      </c>
      <c r="O405" s="53" t="str">
        <f>VLOOKUP(Rapor!$T$5&amp;Data!G405,Kaynak!$A$5:$L$9578,12,0)</f>
        <v>Eylül</v>
      </c>
    </row>
    <row r="406" spans="1:15" x14ac:dyDescent="0.25">
      <c r="A406" s="53" t="str">
        <f>E406&amp;IF(MAX(Rapor!$B$12:$B$16)&gt;=G406,"Topla","")</f>
        <v>2019Topla</v>
      </c>
      <c r="B406" s="53" t="str">
        <f t="shared" si="15"/>
        <v>2019Eylül</v>
      </c>
      <c r="C406" s="53"/>
      <c r="D406" s="53" t="str">
        <f t="shared" si="16"/>
        <v>201937</v>
      </c>
      <c r="E406" s="53">
        <v>2019</v>
      </c>
      <c r="F406" s="53" t="s">
        <v>108</v>
      </c>
      <c r="G406" s="54">
        <v>37</v>
      </c>
      <c r="H406" s="53" t="s">
        <v>569</v>
      </c>
      <c r="I406" s="55">
        <v>373930</v>
      </c>
      <c r="J406" s="61">
        <v>-0.14599999999999999</v>
      </c>
      <c r="K406" s="55">
        <v>431944</v>
      </c>
      <c r="L406" s="61">
        <v>-0.13200000000000001</v>
      </c>
      <c r="M406" s="54">
        <v>56</v>
      </c>
      <c r="N406" s="53" t="str">
        <f>VLOOKUP(G406,Kaynak!$R$5:$S$56,2,0)</f>
        <v>Eylül</v>
      </c>
      <c r="O406" s="53" t="str">
        <f>VLOOKUP(Rapor!$T$5&amp;Data!G406,Kaynak!$A$5:$L$9578,12,0)</f>
        <v>Eylül</v>
      </c>
    </row>
    <row r="407" spans="1:15" x14ac:dyDescent="0.25">
      <c r="A407" s="53" t="str">
        <f>E407&amp;IF(MAX(Rapor!$B$12:$B$16)&gt;=G407,"Topla","")</f>
        <v>2019Topla</v>
      </c>
      <c r="B407" s="53" t="str">
        <f t="shared" si="15"/>
        <v>2019Eylül</v>
      </c>
      <c r="C407" s="53"/>
      <c r="D407" s="53" t="str">
        <f t="shared" si="16"/>
        <v>201938</v>
      </c>
      <c r="E407" s="53">
        <v>2019</v>
      </c>
      <c r="F407" s="53" t="s">
        <v>106</v>
      </c>
      <c r="G407" s="57">
        <v>38</v>
      </c>
      <c r="H407" s="53" t="s">
        <v>570</v>
      </c>
      <c r="I407" s="58">
        <v>458861</v>
      </c>
      <c r="J407" s="43">
        <v>0.22700000000000001</v>
      </c>
      <c r="K407" s="58">
        <v>516187</v>
      </c>
      <c r="L407" s="43">
        <v>0.19500000000000001</v>
      </c>
      <c r="M407" s="57">
        <v>49</v>
      </c>
      <c r="N407" s="53" t="str">
        <f>VLOOKUP(G407,Kaynak!$R$5:$S$56,2,0)</f>
        <v>Eylül</v>
      </c>
      <c r="O407" s="53" t="str">
        <f>VLOOKUP(Rapor!$T$5&amp;Data!G407,Kaynak!$A$5:$L$9578,12,0)</f>
        <v>Eylül</v>
      </c>
    </row>
    <row r="408" spans="1:15" x14ac:dyDescent="0.25">
      <c r="A408" s="53" t="str">
        <f>E408&amp;IF(MAX(Rapor!$B$12:$B$16)&gt;=G408,"Topla","")</f>
        <v>2019Topla</v>
      </c>
      <c r="B408" s="53" t="str">
        <f t="shared" si="15"/>
        <v>2019Eylül</v>
      </c>
      <c r="C408" s="53"/>
      <c r="D408" s="53" t="str">
        <f t="shared" si="16"/>
        <v>201939</v>
      </c>
      <c r="E408" s="53">
        <v>2019</v>
      </c>
      <c r="F408" s="53" t="s">
        <v>104</v>
      </c>
      <c r="G408" s="54">
        <v>39</v>
      </c>
      <c r="H408" s="53" t="s">
        <v>571</v>
      </c>
      <c r="I408" s="55">
        <v>399473</v>
      </c>
      <c r="J408" s="61">
        <v>-0.129</v>
      </c>
      <c r="K408" s="55">
        <v>440108</v>
      </c>
      <c r="L408" s="61">
        <v>-0.14699999999999999</v>
      </c>
      <c r="M408" s="54">
        <v>35</v>
      </c>
      <c r="N408" s="53" t="str">
        <f>VLOOKUP(G408,Kaynak!$R$5:$S$56,2,0)</f>
        <v>Eylül</v>
      </c>
      <c r="O408" s="53" t="str">
        <f>VLOOKUP(Rapor!$T$5&amp;Data!G408,Kaynak!$A$5:$L$9578,12,0)</f>
        <v>Eylül</v>
      </c>
    </row>
    <row r="409" spans="1:15" x14ac:dyDescent="0.25">
      <c r="A409" s="53" t="str">
        <f>E409&amp;IF(MAX(Rapor!$B$12:$B$16)&gt;=G409,"Topla","")</f>
        <v>2019Topla</v>
      </c>
      <c r="B409" s="53" t="str">
        <f t="shared" si="15"/>
        <v>2019Ekim</v>
      </c>
      <c r="C409" s="53"/>
      <c r="D409" s="53" t="str">
        <f t="shared" si="16"/>
        <v>201940</v>
      </c>
      <c r="E409" s="53">
        <v>2019</v>
      </c>
      <c r="F409" s="53" t="s">
        <v>103</v>
      </c>
      <c r="G409" s="54">
        <v>40</v>
      </c>
      <c r="H409" s="53" t="s">
        <v>573</v>
      </c>
      <c r="I409" s="55">
        <v>1659351</v>
      </c>
      <c r="J409" s="56">
        <v>3.1539999999999999</v>
      </c>
      <c r="K409" s="55">
        <v>1705818</v>
      </c>
      <c r="L409" s="56">
        <v>2.8220000000000001</v>
      </c>
      <c r="M409" s="54">
        <v>59</v>
      </c>
      <c r="N409" s="53" t="str">
        <f>VLOOKUP(G409,Kaynak!$R$5:$S$56,2,0)</f>
        <v>Ekim</v>
      </c>
      <c r="O409" s="53" t="str">
        <f>VLOOKUP(Rapor!$T$5&amp;Data!G409,Kaynak!$A$5:$L$9578,12,0)</f>
        <v>Ekim</v>
      </c>
    </row>
    <row r="410" spans="1:15" x14ac:dyDescent="0.25">
      <c r="A410" s="53" t="str">
        <f>E410&amp;IF(MAX(Rapor!$B$12:$B$16)&gt;=G410,"Topla","")</f>
        <v>2019Topla</v>
      </c>
      <c r="B410" s="53" t="str">
        <f t="shared" si="15"/>
        <v>2019Ekim</v>
      </c>
      <c r="C410" s="53"/>
      <c r="D410" s="53" t="str">
        <f t="shared" si="16"/>
        <v>201941</v>
      </c>
      <c r="E410" s="53">
        <v>2019</v>
      </c>
      <c r="F410" s="53" t="s">
        <v>102</v>
      </c>
      <c r="G410" s="57">
        <v>41</v>
      </c>
      <c r="H410" s="53" t="s">
        <v>572</v>
      </c>
      <c r="I410" s="58">
        <v>2319452</v>
      </c>
      <c r="J410" s="43">
        <v>0.39800000000000002</v>
      </c>
      <c r="K410" s="58">
        <v>2343968</v>
      </c>
      <c r="L410" s="43">
        <v>0.374</v>
      </c>
      <c r="M410" s="57">
        <v>53</v>
      </c>
      <c r="N410" s="53" t="str">
        <f>VLOOKUP(G410,Kaynak!$R$5:$S$56,2,0)</f>
        <v>Ekim</v>
      </c>
      <c r="O410" s="53" t="str">
        <f>VLOOKUP(Rapor!$T$5&amp;Data!G410,Kaynak!$A$5:$L$9578,12,0)</f>
        <v>Ekim</v>
      </c>
    </row>
    <row r="411" spans="1:15" x14ac:dyDescent="0.25">
      <c r="A411" s="53" t="str">
        <f>E411&amp;IF(MAX(Rapor!$B$12:$B$16)&gt;=G411,"Topla","")</f>
        <v>2019Topla</v>
      </c>
      <c r="B411" s="53" t="str">
        <f t="shared" si="15"/>
        <v>2019Ekim</v>
      </c>
      <c r="C411" s="53"/>
      <c r="D411" s="53" t="str">
        <f t="shared" si="16"/>
        <v>201942</v>
      </c>
      <c r="E411" s="53">
        <v>2019</v>
      </c>
      <c r="F411" s="53" t="s">
        <v>100</v>
      </c>
      <c r="G411" s="54">
        <v>42</v>
      </c>
      <c r="H411" s="53" t="s">
        <v>572</v>
      </c>
      <c r="I411" s="55">
        <v>2223120</v>
      </c>
      <c r="J411" s="61">
        <v>-4.2000000000000003E-2</v>
      </c>
      <c r="K411" s="55">
        <v>2241452</v>
      </c>
      <c r="L411" s="61">
        <v>-4.3999999999999997E-2</v>
      </c>
      <c r="M411" s="54">
        <v>58</v>
      </c>
      <c r="N411" s="53" t="str">
        <f>VLOOKUP(G411,Kaynak!$R$5:$S$56,2,0)</f>
        <v>Ekim</v>
      </c>
      <c r="O411" s="53" t="str">
        <f>VLOOKUP(Rapor!$T$5&amp;Data!G411,Kaynak!$A$5:$L$9578,12,0)</f>
        <v>Ekim</v>
      </c>
    </row>
    <row r="412" spans="1:15" x14ac:dyDescent="0.25">
      <c r="A412" s="53" t="str">
        <f>E412&amp;IF(MAX(Rapor!$B$12:$B$16)&gt;=G412,"Topla","")</f>
        <v>2019Topla</v>
      </c>
      <c r="B412" s="53" t="str">
        <f t="shared" si="15"/>
        <v>2019Ekim</v>
      </c>
      <c r="C412" s="53"/>
      <c r="D412" s="53" t="str">
        <f t="shared" si="16"/>
        <v>201943</v>
      </c>
      <c r="E412" s="53">
        <v>2019</v>
      </c>
      <c r="F412" s="53" t="s">
        <v>99</v>
      </c>
      <c r="G412" s="57">
        <v>43</v>
      </c>
      <c r="H412" s="53" t="s">
        <v>572</v>
      </c>
      <c r="I412" s="58">
        <v>2199660</v>
      </c>
      <c r="J412" s="60">
        <v>-1.0999999999999999E-2</v>
      </c>
      <c r="K412" s="58">
        <v>2220651</v>
      </c>
      <c r="L412" s="59" t="s">
        <v>8</v>
      </c>
      <c r="M412" s="57">
        <v>51</v>
      </c>
      <c r="N412" s="53" t="str">
        <f>VLOOKUP(G412,Kaynak!$R$5:$S$56,2,0)</f>
        <v>Ekim</v>
      </c>
      <c r="O412" s="53" t="str">
        <f>VLOOKUP(Rapor!$T$5&amp;Data!G412,Kaynak!$A$5:$L$9578,12,0)</f>
        <v>Ekim</v>
      </c>
    </row>
    <row r="413" spans="1:15" x14ac:dyDescent="0.25">
      <c r="A413" s="53" t="str">
        <f>E413&amp;IF(MAX(Rapor!$B$12:$B$16)&gt;=G413,"Topla","")</f>
        <v>2019Topla</v>
      </c>
      <c r="B413" s="53" t="str">
        <f t="shared" si="15"/>
        <v>2019Kasım</v>
      </c>
      <c r="C413" s="53"/>
      <c r="D413" s="53" t="str">
        <f t="shared" si="16"/>
        <v>201944</v>
      </c>
      <c r="E413" s="53">
        <v>2019</v>
      </c>
      <c r="F413" s="53" t="s">
        <v>97</v>
      </c>
      <c r="G413" s="54">
        <v>44</v>
      </c>
      <c r="H413" s="53" t="s">
        <v>572</v>
      </c>
      <c r="I413" s="55">
        <v>1194044</v>
      </c>
      <c r="J413" s="61">
        <v>-0.45700000000000002</v>
      </c>
      <c r="K413" s="55">
        <v>1228447</v>
      </c>
      <c r="L413" s="61">
        <v>-0.44700000000000001</v>
      </c>
      <c r="M413" s="54">
        <v>44</v>
      </c>
      <c r="N413" s="53" t="str">
        <f>VLOOKUP(G413,Kaynak!$R$5:$S$56,2,0)</f>
        <v>Kasım</v>
      </c>
      <c r="O413" s="53" t="str">
        <f>VLOOKUP(Rapor!$T$5&amp;Data!G413,Kaynak!$A$5:$L$9578,12,0)</f>
        <v>Kasım</v>
      </c>
    </row>
    <row r="414" spans="1:15" x14ac:dyDescent="0.25">
      <c r="A414" s="53" t="str">
        <f>E414&amp;IF(MAX(Rapor!$B$12:$B$16)&gt;=G414,"Topla","")</f>
        <v>2019Topla</v>
      </c>
      <c r="B414" s="53" t="str">
        <f t="shared" si="15"/>
        <v>2019Kasım</v>
      </c>
      <c r="C414" s="53"/>
      <c r="D414" s="53" t="str">
        <f t="shared" si="16"/>
        <v>201945</v>
      </c>
      <c r="E414" s="53">
        <v>2019</v>
      </c>
      <c r="F414" s="53" t="s">
        <v>95</v>
      </c>
      <c r="G414" s="57">
        <v>45</v>
      </c>
      <c r="H414" s="53" t="s">
        <v>575</v>
      </c>
      <c r="I414" s="58">
        <v>2149685</v>
      </c>
      <c r="J414" s="43">
        <v>0.8</v>
      </c>
      <c r="K414" s="58">
        <v>2179637</v>
      </c>
      <c r="L414" s="43">
        <v>0.77400000000000002</v>
      </c>
      <c r="M414" s="57">
        <v>62</v>
      </c>
      <c r="N414" s="53" t="str">
        <f>VLOOKUP(G414,Kaynak!$R$5:$S$56,2,0)</f>
        <v>Kasım</v>
      </c>
      <c r="O414" s="53" t="str">
        <f>VLOOKUP(Rapor!$T$5&amp;Data!G414,Kaynak!$A$5:$L$9578,12,0)</f>
        <v>Kasım</v>
      </c>
    </row>
    <row r="415" spans="1:15" x14ac:dyDescent="0.25">
      <c r="A415" s="53" t="str">
        <f>E415&amp;IF(MAX(Rapor!$B$12:$B$16)&gt;=G415,"Topla","")</f>
        <v>2019Topla</v>
      </c>
      <c r="B415" s="53" t="str">
        <f t="shared" si="15"/>
        <v>2019Kasım</v>
      </c>
      <c r="C415" s="53"/>
      <c r="D415" s="53" t="str">
        <f t="shared" si="16"/>
        <v>201946</v>
      </c>
      <c r="E415" s="53">
        <v>2019</v>
      </c>
      <c r="F415" s="53" t="s">
        <v>93</v>
      </c>
      <c r="G415" s="54">
        <v>46</v>
      </c>
      <c r="H415" s="53" t="s">
        <v>575</v>
      </c>
      <c r="I415" s="55">
        <v>2577009</v>
      </c>
      <c r="J415" s="56">
        <v>0.19900000000000001</v>
      </c>
      <c r="K415" s="55">
        <v>2639319</v>
      </c>
      <c r="L415" s="56">
        <v>0.21099999999999999</v>
      </c>
      <c r="M415" s="54">
        <v>60</v>
      </c>
      <c r="N415" s="53" t="str">
        <f>VLOOKUP(G415,Kaynak!$R$5:$S$56,2,0)</f>
        <v>Kasım</v>
      </c>
      <c r="O415" s="53" t="str">
        <f>VLOOKUP(Rapor!$T$5&amp;Data!G415,Kaynak!$A$5:$L$9578,12,0)</f>
        <v>Kasım</v>
      </c>
    </row>
    <row r="416" spans="1:15" x14ac:dyDescent="0.25">
      <c r="A416" s="53" t="str">
        <f>E416&amp;IF(MAX(Rapor!$B$12:$B$16)&gt;=G416,"Topla","")</f>
        <v>2019Topla</v>
      </c>
      <c r="B416" s="53" t="str">
        <f t="shared" si="15"/>
        <v>2019Kasım</v>
      </c>
      <c r="C416" s="53"/>
      <c r="D416" s="53" t="str">
        <f t="shared" si="16"/>
        <v>201947</v>
      </c>
      <c r="E416" s="53">
        <v>2019</v>
      </c>
      <c r="F416" s="53" t="s">
        <v>92</v>
      </c>
      <c r="G416" s="57">
        <v>47</v>
      </c>
      <c r="H416" s="53" t="s">
        <v>575</v>
      </c>
      <c r="I416" s="58">
        <v>1926109</v>
      </c>
      <c r="J416" s="60">
        <v>-0.253</v>
      </c>
      <c r="K416" s="58">
        <v>1961406</v>
      </c>
      <c r="L416" s="60">
        <v>-0.25700000000000001</v>
      </c>
      <c r="M416" s="57">
        <v>52</v>
      </c>
      <c r="N416" s="53" t="str">
        <f>VLOOKUP(G416,Kaynak!$R$5:$S$56,2,0)</f>
        <v>Kasım</v>
      </c>
      <c r="O416" s="53" t="str">
        <f>VLOOKUP(Rapor!$T$5&amp;Data!G416,Kaynak!$A$5:$L$9578,12,0)</f>
        <v>Kasım</v>
      </c>
    </row>
    <row r="417" spans="1:15" x14ac:dyDescent="0.25">
      <c r="A417" s="53" t="str">
        <f>E417&amp;IF(MAX(Rapor!$B$12:$B$16)&gt;=G417,"Topla","")</f>
        <v>2019</v>
      </c>
      <c r="B417" s="53" t="str">
        <f t="shared" si="15"/>
        <v>2019Aralık</v>
      </c>
      <c r="C417" s="53"/>
      <c r="D417" s="53" t="str">
        <f t="shared" si="16"/>
        <v>201948</v>
      </c>
      <c r="E417" s="53">
        <v>2019</v>
      </c>
      <c r="F417" s="53" t="s">
        <v>90</v>
      </c>
      <c r="G417" s="54">
        <v>48</v>
      </c>
      <c r="H417" s="53" t="s">
        <v>574</v>
      </c>
      <c r="I417" s="55">
        <v>1282708</v>
      </c>
      <c r="J417" s="61">
        <v>-0.33400000000000002</v>
      </c>
      <c r="K417" s="55">
        <v>1348302</v>
      </c>
      <c r="L417" s="61">
        <v>-0.313</v>
      </c>
      <c r="M417" s="54">
        <v>53</v>
      </c>
      <c r="N417" s="53" t="str">
        <f>VLOOKUP(G417,Kaynak!$R$5:$S$56,2,0)</f>
        <v>Aralık</v>
      </c>
      <c r="O417" s="53" t="str">
        <f>VLOOKUP(Rapor!$T$5&amp;Data!G417,Kaynak!$A$5:$L$9578,12,0)</f>
        <v>Aralık</v>
      </c>
    </row>
    <row r="418" spans="1:15" x14ac:dyDescent="0.25">
      <c r="A418" s="53" t="str">
        <f>E418&amp;IF(MAX(Rapor!$B$12:$B$16)&gt;=G418,"Topla","")</f>
        <v>2019</v>
      </c>
      <c r="B418" s="53" t="str">
        <f t="shared" si="15"/>
        <v>2019Aralık</v>
      </c>
      <c r="D418" s="53" t="str">
        <f t="shared" ref="D418:D425" si="17">+E418&amp;G418</f>
        <v>201949</v>
      </c>
      <c r="E418" s="53">
        <v>2019</v>
      </c>
      <c r="F418" s="53" t="s">
        <v>89</v>
      </c>
      <c r="G418" s="54">
        <v>49</v>
      </c>
      <c r="H418" s="53" t="s">
        <v>577</v>
      </c>
      <c r="I418" s="55">
        <v>1626717</v>
      </c>
      <c r="J418" s="56">
        <v>0.26800000000000002</v>
      </c>
      <c r="K418" s="55">
        <v>1691749</v>
      </c>
      <c r="L418" s="56">
        <v>0.255</v>
      </c>
      <c r="M418" s="54">
        <v>63</v>
      </c>
      <c r="N418" s="53" t="str">
        <f>VLOOKUP(G418,Kaynak!$R$5:$S$56,2,0)</f>
        <v>Aralık</v>
      </c>
      <c r="O418" s="53" t="str">
        <f>VLOOKUP(Rapor!$T$5&amp;Data!G418,Kaynak!$A$5:$L$9578,12,0)</f>
        <v>Aralık</v>
      </c>
    </row>
    <row r="419" spans="1:15" x14ac:dyDescent="0.25">
      <c r="A419" s="53" t="str">
        <f>E419&amp;IF(MAX(Rapor!$B$12:$B$16)&gt;=G419,"Topla","")</f>
        <v>2019</v>
      </c>
      <c r="B419" s="53" t="str">
        <f t="shared" si="15"/>
        <v>2019Aralık</v>
      </c>
      <c r="D419" s="53" t="str">
        <f t="shared" si="17"/>
        <v>201950</v>
      </c>
      <c r="E419" s="53">
        <v>2019</v>
      </c>
      <c r="F419" s="53" t="s">
        <v>88</v>
      </c>
      <c r="G419" s="57">
        <v>50</v>
      </c>
      <c r="H419" s="53" t="s">
        <v>577</v>
      </c>
      <c r="I419" s="58">
        <v>1431256</v>
      </c>
      <c r="J419" s="60">
        <v>-0.12</v>
      </c>
      <c r="K419" s="58">
        <v>1491179</v>
      </c>
      <c r="L419" s="60">
        <v>-0.11899999999999999</v>
      </c>
      <c r="M419" s="57">
        <v>69</v>
      </c>
      <c r="N419" s="53" t="str">
        <f>VLOOKUP(G419,Kaynak!$R$5:$S$56,2,0)</f>
        <v>Aralık</v>
      </c>
      <c r="O419" s="53" t="str">
        <f>VLOOKUP(Rapor!$T$5&amp;Data!G419,Kaynak!$A$5:$L$9578,12,0)</f>
        <v>Aralık</v>
      </c>
    </row>
    <row r="420" spans="1:15" x14ac:dyDescent="0.25">
      <c r="A420" s="53" t="str">
        <f>E420&amp;IF(MAX(Rapor!$B$12:$B$16)&gt;=G420,"Topla","")</f>
        <v>2019</v>
      </c>
      <c r="B420" s="53" t="str">
        <f t="shared" si="15"/>
        <v>2019Aralık</v>
      </c>
      <c r="D420" s="53" t="str">
        <f t="shared" si="17"/>
        <v>201951</v>
      </c>
      <c r="E420" s="53">
        <v>2019</v>
      </c>
      <c r="F420" s="53" t="s">
        <v>87</v>
      </c>
      <c r="G420" s="54">
        <v>51</v>
      </c>
      <c r="H420" s="53" t="s">
        <v>577</v>
      </c>
      <c r="I420" s="55">
        <v>1097344</v>
      </c>
      <c r="J420" s="61">
        <v>-0.23300000000000001</v>
      </c>
      <c r="K420" s="55">
        <v>1215534</v>
      </c>
      <c r="L420" s="61">
        <v>-0.185</v>
      </c>
      <c r="M420" s="54">
        <v>65</v>
      </c>
      <c r="N420" s="53" t="str">
        <f>VLOOKUP(G420,Kaynak!$R$5:$S$56,2,0)</f>
        <v>Aralık</v>
      </c>
      <c r="O420" s="53" t="str">
        <f>VLOOKUP(Rapor!$T$5&amp;Data!G420,Kaynak!$A$5:$L$9578,12,0)</f>
        <v>Aralık</v>
      </c>
    </row>
    <row r="421" spans="1:15" x14ac:dyDescent="0.25">
      <c r="A421" s="53" t="str">
        <f>E421&amp;IF(MAX(Rapor!$B$12:$B$16)&gt;=G421,"Topla","")</f>
        <v>2019</v>
      </c>
      <c r="B421" s="53" t="str">
        <f t="shared" si="15"/>
        <v>2019Aralık</v>
      </c>
      <c r="D421" s="53" t="str">
        <f t="shared" si="17"/>
        <v>201952</v>
      </c>
      <c r="E421" s="53">
        <v>2019</v>
      </c>
      <c r="F421" s="53" t="s">
        <v>85</v>
      </c>
      <c r="G421" s="57">
        <v>52</v>
      </c>
      <c r="H421" s="53" t="s">
        <v>576</v>
      </c>
      <c r="I421" s="58">
        <v>1772217</v>
      </c>
      <c r="J421" s="43">
        <v>0.61499999999999999</v>
      </c>
      <c r="K421" s="58">
        <v>1880299</v>
      </c>
      <c r="L421" s="43">
        <v>0.54700000000000004</v>
      </c>
      <c r="M421" s="57">
        <v>57</v>
      </c>
      <c r="N421" s="53" t="str">
        <f>VLOOKUP(G421,Kaynak!$R$5:$S$56,2,0)</f>
        <v>Aralık</v>
      </c>
      <c r="O421" s="53" t="str">
        <f>VLOOKUP(Rapor!$T$5&amp;Data!G421,Kaynak!$A$5:$L$9578,12,0)</f>
        <v>Aralık</v>
      </c>
    </row>
    <row r="422" spans="1:15" x14ac:dyDescent="0.25">
      <c r="A422" s="53" t="str">
        <f>E422&amp;IF(MAX(Rapor!$B$12:$B$16)&gt;=G422,"Topla","")</f>
        <v>2020Topla</v>
      </c>
      <c r="B422" s="53" t="str">
        <f t="shared" si="15"/>
        <v>2020Ocak</v>
      </c>
      <c r="D422" t="str">
        <f t="shared" si="17"/>
        <v>20201</v>
      </c>
      <c r="E422">
        <v>2020</v>
      </c>
      <c r="F422" t="s">
        <v>238</v>
      </c>
      <c r="G422" s="75">
        <v>1</v>
      </c>
      <c r="H422" t="s">
        <v>576</v>
      </c>
      <c r="I422">
        <v>1428191</v>
      </c>
      <c r="J422">
        <v>-0.19400000000000001</v>
      </c>
      <c r="K422">
        <v>1506381</v>
      </c>
      <c r="L422">
        <v>-0.19900000000000001</v>
      </c>
      <c r="M422">
        <v>62</v>
      </c>
      <c r="N422" s="53" t="str">
        <f>VLOOKUP(G422,Kaynak!$R$5:$S$56,2,0)</f>
        <v>Ocak</v>
      </c>
      <c r="O422" s="53" t="str">
        <f>VLOOKUP(Rapor!$T$5&amp;Data!G422,Kaynak!$A$5:$L$9578,12,0)</f>
        <v>Ocak</v>
      </c>
    </row>
    <row r="423" spans="1:15" x14ac:dyDescent="0.25">
      <c r="A423" s="53" t="str">
        <f>E423&amp;IF(MAX(Rapor!$B$12:$B$16)&gt;=G423,"Topla","")</f>
        <v>2020Topla</v>
      </c>
      <c r="B423" s="53" t="str">
        <f t="shared" si="15"/>
        <v>2020Ocak</v>
      </c>
      <c r="D423" t="str">
        <f t="shared" si="17"/>
        <v>20202</v>
      </c>
      <c r="E423">
        <v>2020</v>
      </c>
      <c r="F423" t="s">
        <v>237</v>
      </c>
      <c r="G423" s="75">
        <v>2</v>
      </c>
      <c r="H423" t="s">
        <v>576</v>
      </c>
      <c r="I423">
        <v>1835640</v>
      </c>
      <c r="J423">
        <v>0.28499999999999998</v>
      </c>
      <c r="K423">
        <v>1944086</v>
      </c>
      <c r="L423">
        <v>0.29099999999999998</v>
      </c>
      <c r="M423">
        <v>63</v>
      </c>
      <c r="N423" s="53" t="str">
        <f>VLOOKUP(G423,Kaynak!$R$5:$S$56,2,0)</f>
        <v>Ocak</v>
      </c>
      <c r="O423" s="53" t="str">
        <f>VLOOKUP(Rapor!$T$5&amp;Data!G423,Kaynak!$A$5:$L$9578,12,0)</f>
        <v>Ocak</v>
      </c>
    </row>
    <row r="424" spans="1:15" x14ac:dyDescent="0.25">
      <c r="A424" s="53" t="str">
        <f>E424&amp;IF(MAX(Rapor!$B$12:$B$16)&gt;=G424,"Topla","")</f>
        <v>2020Topla</v>
      </c>
      <c r="B424" s="53" t="str">
        <f t="shared" si="15"/>
        <v>2020Ocak</v>
      </c>
      <c r="D424" t="str">
        <f t="shared" si="17"/>
        <v>20203</v>
      </c>
      <c r="E424">
        <v>2020</v>
      </c>
      <c r="F424" t="s">
        <v>236</v>
      </c>
      <c r="G424" s="75">
        <v>3</v>
      </c>
      <c r="H424" t="s">
        <v>576</v>
      </c>
      <c r="I424">
        <v>2284716</v>
      </c>
      <c r="J424">
        <v>0.245</v>
      </c>
      <c r="K424">
        <v>2415373</v>
      </c>
      <c r="L424">
        <v>0.24199999999999999</v>
      </c>
      <c r="M424">
        <v>67</v>
      </c>
      <c r="N424" s="53" t="str">
        <f>VLOOKUP(G424,Kaynak!$R$5:$S$56,2,0)</f>
        <v>Ocak</v>
      </c>
      <c r="O424" s="53" t="str">
        <f>VLOOKUP(Rapor!$T$5&amp;Data!G424,Kaynak!$A$5:$L$9578,12,0)</f>
        <v>Ocak</v>
      </c>
    </row>
    <row r="425" spans="1:15" x14ac:dyDescent="0.25">
      <c r="A425" s="53" t="str">
        <f>E425&amp;IF(MAX(Rapor!$B$12:$B$16)&gt;=G425,"Topla","")</f>
        <v>2020Topla</v>
      </c>
      <c r="B425" s="53" t="str">
        <f t="shared" si="15"/>
        <v>2020Ocak</v>
      </c>
      <c r="D425" t="str">
        <f t="shared" si="17"/>
        <v>20204</v>
      </c>
      <c r="E425">
        <v>2020</v>
      </c>
      <c r="F425" t="s">
        <v>235</v>
      </c>
      <c r="G425" s="75">
        <v>4</v>
      </c>
      <c r="H425" t="s">
        <v>576</v>
      </c>
      <c r="I425">
        <v>1753474</v>
      </c>
      <c r="J425">
        <v>-0.23300000000000001</v>
      </c>
      <c r="K425">
        <v>1914646</v>
      </c>
      <c r="L425">
        <v>-0.20699999999999999</v>
      </c>
      <c r="M425">
        <v>57</v>
      </c>
      <c r="N425" s="53" t="str">
        <f>VLOOKUP(G425,Kaynak!$R$5:$S$56,2,0)</f>
        <v>Ocak</v>
      </c>
      <c r="O425" s="53" t="str">
        <f>VLOOKUP(Rapor!$T$5&amp;Data!G425,Kaynak!$A$5:$L$9578,12,0)</f>
        <v>Ocak</v>
      </c>
    </row>
    <row r="426" spans="1:15" x14ac:dyDescent="0.25">
      <c r="A426" s="53" t="str">
        <f>E426&amp;IF(MAX(Rapor!$B$12:$B$16)&gt;=G426,"Topla","")</f>
        <v>2020Topla</v>
      </c>
      <c r="B426" s="53" t="str">
        <f t="shared" si="15"/>
        <v>2020Şubat</v>
      </c>
      <c r="C426" s="53"/>
      <c r="D426" s="53" t="str">
        <f t="shared" ref="D426:D432" si="18">+E426&amp;G426</f>
        <v>20205</v>
      </c>
      <c r="E426" s="53">
        <v>2020</v>
      </c>
      <c r="F426" t="s">
        <v>591</v>
      </c>
      <c r="G426" s="75">
        <v>5</v>
      </c>
      <c r="H426" t="s">
        <v>578</v>
      </c>
      <c r="I426">
        <v>1739834</v>
      </c>
      <c r="J426" t="s">
        <v>8</v>
      </c>
      <c r="K426">
        <v>1844899</v>
      </c>
      <c r="L426">
        <v>-3.5999999999999997E-2</v>
      </c>
      <c r="M426">
        <v>62</v>
      </c>
      <c r="N426" s="53" t="str">
        <f>VLOOKUP(G426,Kaynak!$R$5:$S$56,2,0)</f>
        <v>Şubat</v>
      </c>
      <c r="O426" s="53" t="str">
        <f>VLOOKUP(Rapor!$T$5&amp;Data!G426,Kaynak!$A$5:$L$9578,12,0)</f>
        <v>Şubat</v>
      </c>
    </row>
    <row r="427" spans="1:15" x14ac:dyDescent="0.25">
      <c r="A427" s="53" t="str">
        <f>E427&amp;IF(MAX(Rapor!$B$12:$B$16)&gt;=G427,"Topla","")</f>
        <v>2020Topla</v>
      </c>
      <c r="B427" s="53" t="str">
        <f t="shared" si="15"/>
        <v>2020Şubat</v>
      </c>
      <c r="C427" s="53"/>
      <c r="D427" s="53" t="str">
        <f t="shared" si="18"/>
        <v>20206</v>
      </c>
      <c r="E427" s="53">
        <v>2020</v>
      </c>
      <c r="F427" s="53" t="s">
        <v>594</v>
      </c>
      <c r="G427" s="80">
        <v>6</v>
      </c>
      <c r="H427" s="53" t="s">
        <v>578</v>
      </c>
      <c r="I427" s="58">
        <v>1540508</v>
      </c>
      <c r="J427" s="60">
        <v>-0.115</v>
      </c>
      <c r="K427" s="58">
        <v>1646907</v>
      </c>
      <c r="L427" s="60">
        <v>-0.107</v>
      </c>
      <c r="M427" s="57">
        <v>59</v>
      </c>
      <c r="N427" s="53" t="str">
        <f>VLOOKUP(G427,Kaynak!$R$5:$S$56,2,0)</f>
        <v>Şubat</v>
      </c>
      <c r="O427" s="53" t="str">
        <f>VLOOKUP(Rapor!$T$5&amp;Data!G427,Kaynak!$A$5:$L$9578,12,0)</f>
        <v>Şubat</v>
      </c>
    </row>
    <row r="428" spans="1:15" x14ac:dyDescent="0.25">
      <c r="A428" s="53" t="str">
        <f>E428&amp;IF(MAX(Rapor!$B$12:$B$16)&gt;=G428,"Topla","")</f>
        <v>2020Topla</v>
      </c>
      <c r="B428" s="53" t="str">
        <f t="shared" si="15"/>
        <v>2020Şubat</v>
      </c>
      <c r="C428" s="53"/>
      <c r="D428" s="53" t="str">
        <f t="shared" si="18"/>
        <v>20207</v>
      </c>
      <c r="E428" s="53">
        <v>2020</v>
      </c>
      <c r="F428" s="53" t="s">
        <v>595</v>
      </c>
      <c r="G428" s="81">
        <v>7</v>
      </c>
      <c r="H428" s="53" t="s">
        <v>578</v>
      </c>
      <c r="I428" s="76">
        <v>1445668</v>
      </c>
      <c r="J428" s="61">
        <v>-6.2E-2</v>
      </c>
      <c r="K428" s="55">
        <v>1603747</v>
      </c>
      <c r="L428" s="61">
        <v>-2.7E-2</v>
      </c>
      <c r="M428" s="54">
        <v>71</v>
      </c>
      <c r="N428" s="53" t="str">
        <f>VLOOKUP(G428,Kaynak!$R$5:$S$56,2,0)</f>
        <v>Şubat</v>
      </c>
      <c r="O428" s="53" t="str">
        <f>VLOOKUP(Rapor!$T$5&amp;Data!G428,Kaynak!$A$5:$L$9578,12,0)</f>
        <v>Şubat</v>
      </c>
    </row>
    <row r="429" spans="1:15" x14ac:dyDescent="0.25">
      <c r="A429" s="53" t="str">
        <f>E429&amp;IF(MAX(Rapor!$B$12:$B$16)&gt;=G429,"Topla","")</f>
        <v>2020Topla</v>
      </c>
      <c r="B429" s="53" t="str">
        <f t="shared" si="15"/>
        <v>2020Şubat</v>
      </c>
      <c r="C429" s="53"/>
      <c r="D429" s="53" t="str">
        <f t="shared" si="18"/>
        <v>20208</v>
      </c>
      <c r="E429" s="53">
        <v>2020</v>
      </c>
      <c r="F429" s="53" t="s">
        <v>596</v>
      </c>
      <c r="G429" s="80">
        <v>8</v>
      </c>
      <c r="H429" s="53" t="s">
        <v>586</v>
      </c>
      <c r="I429" s="77">
        <v>1356429</v>
      </c>
      <c r="J429" s="60">
        <v>-6.2E-2</v>
      </c>
      <c r="K429" s="58">
        <v>1471022</v>
      </c>
      <c r="L429" s="60">
        <v>-8.3000000000000004E-2</v>
      </c>
      <c r="M429" s="57">
        <v>67</v>
      </c>
      <c r="N429" s="53" t="str">
        <f>VLOOKUP(G429,Kaynak!$R$5:$S$56,2,0)</f>
        <v>Şubat</v>
      </c>
      <c r="O429" s="53" t="str">
        <f>VLOOKUP(Rapor!$T$5&amp;Data!G429,Kaynak!$A$5:$L$9578,12,0)</f>
        <v>Şubat</v>
      </c>
    </row>
    <row r="430" spans="1:15" x14ac:dyDescent="0.25">
      <c r="A430" s="53" t="str">
        <f>E430&amp;IF(MAX(Rapor!$B$12:$B$16)&gt;=G430,"Topla","")</f>
        <v>2020Topla</v>
      </c>
      <c r="B430" s="53" t="str">
        <f t="shared" si="15"/>
        <v>2020Mart</v>
      </c>
      <c r="C430" s="53"/>
      <c r="D430" s="53" t="str">
        <f t="shared" si="18"/>
        <v>20209</v>
      </c>
      <c r="E430" s="53">
        <v>2020</v>
      </c>
      <c r="F430" s="53" t="s">
        <v>597</v>
      </c>
      <c r="G430" s="81">
        <v>9</v>
      </c>
      <c r="H430" s="53" t="s">
        <v>586</v>
      </c>
      <c r="I430" s="76">
        <v>935032</v>
      </c>
      <c r="J430" s="61">
        <v>-0.311</v>
      </c>
      <c r="K430" s="55">
        <v>1036256</v>
      </c>
      <c r="L430" s="61">
        <v>-0.30299999999999999</v>
      </c>
      <c r="M430" s="54">
        <v>79</v>
      </c>
      <c r="N430" s="53" t="str">
        <f>VLOOKUP(G430,Kaynak!$R$5:$S$56,2,0)</f>
        <v>Mart</v>
      </c>
      <c r="O430" s="53" t="str">
        <f>VLOOKUP(Rapor!$T$5&amp;Data!G430,Kaynak!$A$5:$L$9578,12,0)</f>
        <v>Mart</v>
      </c>
    </row>
    <row r="431" spans="1:15" x14ac:dyDescent="0.25">
      <c r="A431" s="53" t="str">
        <f>E431&amp;IF(MAX(Rapor!$B$12:$B$16)&gt;=G431,"Topla","")</f>
        <v>2020Topla</v>
      </c>
      <c r="B431" s="53" t="str">
        <f t="shared" si="15"/>
        <v>2020Mart</v>
      </c>
      <c r="D431" s="53" t="str">
        <f t="shared" si="18"/>
        <v>202010</v>
      </c>
      <c r="E431" s="53">
        <v>2020</v>
      </c>
      <c r="F431" s="53" t="s">
        <v>592</v>
      </c>
      <c r="G431" s="82">
        <v>10</v>
      </c>
      <c r="I431" s="78">
        <v>755873</v>
      </c>
      <c r="K431" s="31">
        <v>824058</v>
      </c>
      <c r="N431" s="53" t="str">
        <f>VLOOKUP(G431,Kaynak!$R$5:$S$56,2,0)</f>
        <v>Mart</v>
      </c>
      <c r="O431" s="53" t="str">
        <f>VLOOKUP(Rapor!$T$5&amp;Data!G431,Kaynak!$A$5:$L$9578,12,0)</f>
        <v>Mart</v>
      </c>
    </row>
    <row r="432" spans="1:15" x14ac:dyDescent="0.25">
      <c r="A432" s="53" t="str">
        <f>E432&amp;IF(MAX(Rapor!$B$12:$B$16)&gt;=G432,"Topla","")</f>
        <v>2020Topla</v>
      </c>
      <c r="B432" s="53" t="str">
        <f t="shared" si="15"/>
        <v>2020Mart</v>
      </c>
      <c r="D432" s="53" t="str">
        <f t="shared" si="18"/>
        <v>202011</v>
      </c>
      <c r="E432" s="53">
        <v>2020</v>
      </c>
      <c r="F432" s="53" t="s">
        <v>593</v>
      </c>
      <c r="G432" s="82">
        <v>11</v>
      </c>
      <c r="I432" s="78">
        <v>177768</v>
      </c>
      <c r="K432" s="31">
        <v>191132</v>
      </c>
      <c r="N432" s="53" t="str">
        <f>VLOOKUP(G432,Kaynak!$R$5:$S$56,2,0)</f>
        <v>Mart</v>
      </c>
      <c r="O432" s="53" t="str">
        <f>VLOOKUP(Rapor!$T$5&amp;Data!G432,Kaynak!$A$5:$L$9578,12,0)</f>
        <v>Mart</v>
      </c>
    </row>
    <row r="433" spans="1:15" x14ac:dyDescent="0.25">
      <c r="A433" s="53" t="str">
        <f>E433&amp;IF(MAX(Rapor!$B$12:$B$16)&gt;=G433,"Topla","")</f>
        <v>2020Topla</v>
      </c>
      <c r="B433" s="53" t="str">
        <f t="shared" si="15"/>
        <v>2020Temmuz</v>
      </c>
      <c r="C433" s="53"/>
      <c r="D433" s="53" t="str">
        <f t="shared" ref="D433:D458" si="19">+E433&amp;G433</f>
        <v>202027</v>
      </c>
      <c r="E433" s="53">
        <v>2020</v>
      </c>
      <c r="F433" s="53" t="s">
        <v>598</v>
      </c>
      <c r="G433" s="82">
        <v>27</v>
      </c>
      <c r="I433" s="78">
        <v>6498</v>
      </c>
      <c r="K433" s="31">
        <v>8315</v>
      </c>
      <c r="N433" s="53" t="str">
        <f>VLOOKUP(G433,Kaynak!$R$5:$S$56,2,0)</f>
        <v>Temmuz</v>
      </c>
      <c r="O433" s="53" t="str">
        <f>VLOOKUP(Rapor!$T$5&amp;Data!G433,Kaynak!$A$5:$L$9578,12,0)</f>
        <v>Temmuz</v>
      </c>
    </row>
    <row r="434" spans="1:15" x14ac:dyDescent="0.25">
      <c r="A434" s="53" t="str">
        <f>E434&amp;IF(MAX(Rapor!$B$12:$B$16)&gt;=G434,"Topla","")</f>
        <v>2020Topla</v>
      </c>
      <c r="B434" s="53" t="str">
        <f t="shared" si="15"/>
        <v>2020Temmuz</v>
      </c>
      <c r="C434" s="53"/>
      <c r="D434" s="53" t="str">
        <f t="shared" si="19"/>
        <v>202028</v>
      </c>
      <c r="E434" s="53">
        <v>2020</v>
      </c>
      <c r="F434" s="53" t="s">
        <v>599</v>
      </c>
      <c r="G434" s="82">
        <v>28</v>
      </c>
      <c r="I434" s="78">
        <v>8411</v>
      </c>
      <c r="K434" s="31">
        <v>9696</v>
      </c>
      <c r="N434" s="53" t="str">
        <f>VLOOKUP(G434,Kaynak!$R$5:$S$56,2,0)</f>
        <v>Temmuz</v>
      </c>
      <c r="O434" s="53" t="str">
        <f>VLOOKUP(Rapor!$T$5&amp;Data!G434,Kaynak!$A$5:$L$9578,12,0)</f>
        <v>Temmuz</v>
      </c>
    </row>
    <row r="435" spans="1:15" x14ac:dyDescent="0.25">
      <c r="A435" s="53" t="str">
        <f>E435&amp;IF(MAX(Rapor!$B$12:$B$16)&gt;=G435,"Topla","")</f>
        <v>2020Topla</v>
      </c>
      <c r="B435" s="53" t="str">
        <f t="shared" si="15"/>
        <v>2020Temmuz</v>
      </c>
      <c r="C435" s="53"/>
      <c r="D435" s="53" t="str">
        <f t="shared" si="19"/>
        <v>202029</v>
      </c>
      <c r="E435" s="53">
        <v>2020</v>
      </c>
      <c r="F435" s="53" t="s">
        <v>600</v>
      </c>
      <c r="G435" s="82">
        <v>29</v>
      </c>
      <c r="I435" s="78">
        <v>6868</v>
      </c>
      <c r="K435" s="31">
        <v>7686</v>
      </c>
      <c r="N435" s="53" t="str">
        <f>VLOOKUP(G435,Kaynak!$R$5:$S$56,2,0)</f>
        <v>Temmuz</v>
      </c>
      <c r="O435" s="53" t="str">
        <f>VLOOKUP(Rapor!$T$5&amp;Data!G435,Kaynak!$A$5:$L$9578,12,0)</f>
        <v>Temmuz</v>
      </c>
    </row>
    <row r="436" spans="1:15" x14ac:dyDescent="0.25">
      <c r="A436" s="53" t="str">
        <f>E436&amp;IF(MAX(Rapor!$B$12:$B$16)&gt;=G436,"Topla","")</f>
        <v>2020Topla</v>
      </c>
      <c r="B436" s="53" t="str">
        <f t="shared" si="15"/>
        <v>2020Temmuz</v>
      </c>
      <c r="C436" s="53"/>
      <c r="D436" s="53" t="str">
        <f t="shared" si="19"/>
        <v>202030</v>
      </c>
      <c r="E436" s="53">
        <v>2020</v>
      </c>
      <c r="F436" s="53" t="s">
        <v>601</v>
      </c>
      <c r="G436" s="82">
        <v>30</v>
      </c>
      <c r="I436" s="78">
        <v>6404</v>
      </c>
      <c r="K436" s="31">
        <v>7488</v>
      </c>
      <c r="N436" s="53" t="str">
        <f>VLOOKUP(G436,Kaynak!$R$5:$S$56,2,0)</f>
        <v>Temmuz</v>
      </c>
      <c r="O436" s="53" t="str">
        <f>VLOOKUP(Rapor!$T$5&amp;Data!G436,Kaynak!$A$5:$L$9578,12,0)</f>
        <v>Temmuz</v>
      </c>
    </row>
    <row r="437" spans="1:15" x14ac:dyDescent="0.25">
      <c r="A437" s="53" t="str">
        <f>E437&amp;IF(MAX(Rapor!$B$12:$B$16)&gt;=G437,"Topla","")</f>
        <v>2020Topla</v>
      </c>
      <c r="B437" s="53" t="str">
        <f t="shared" si="15"/>
        <v>2020Ağustos</v>
      </c>
      <c r="C437" s="53"/>
      <c r="D437" s="53" t="str">
        <f t="shared" si="19"/>
        <v>202031</v>
      </c>
      <c r="E437" s="53">
        <v>2020</v>
      </c>
      <c r="F437" s="53" t="s">
        <v>602</v>
      </c>
      <c r="G437" s="82">
        <v>31</v>
      </c>
      <c r="I437" s="78">
        <v>3397</v>
      </c>
      <c r="K437" s="31">
        <v>4391</v>
      </c>
      <c r="N437" s="53" t="str">
        <f>VLOOKUP(G437,Kaynak!$R$5:$S$56,2,0)</f>
        <v>Ağustos</v>
      </c>
      <c r="O437" s="53" t="str">
        <f>VLOOKUP(Rapor!$T$5&amp;Data!G437,Kaynak!$A$5:$L$9578,12,0)</f>
        <v>Ağustos</v>
      </c>
    </row>
    <row r="438" spans="1:15" x14ac:dyDescent="0.25">
      <c r="A438" s="53" t="str">
        <f>E438&amp;IF(MAX(Rapor!$B$12:$B$16)&gt;=G438,"Topla","")</f>
        <v>2020Topla</v>
      </c>
      <c r="B438" s="53" t="str">
        <f t="shared" si="15"/>
        <v>2020Ağustos</v>
      </c>
      <c r="C438" s="53"/>
      <c r="D438" s="53" t="str">
        <f t="shared" si="19"/>
        <v>202032</v>
      </c>
      <c r="E438" s="53">
        <v>2020</v>
      </c>
      <c r="F438" s="53" t="s">
        <v>603</v>
      </c>
      <c r="G438" s="82">
        <v>32</v>
      </c>
      <c r="I438" s="78">
        <v>32262</v>
      </c>
      <c r="K438" s="31">
        <v>38552</v>
      </c>
      <c r="N438" s="53" t="str">
        <f>VLOOKUP(G438,Kaynak!$R$5:$S$56,2,0)</f>
        <v>Ağustos</v>
      </c>
      <c r="O438" s="53" t="str">
        <f>VLOOKUP(Rapor!$T$5&amp;Data!G438,Kaynak!$A$5:$L$9578,12,0)</f>
        <v>Ağustos</v>
      </c>
    </row>
    <row r="439" spans="1:15" x14ac:dyDescent="0.25">
      <c r="A439" s="53" t="str">
        <f>E439&amp;IF(MAX(Rapor!$B$12:$B$16)&gt;=G439,"Topla","")</f>
        <v>2020Topla</v>
      </c>
      <c r="B439" s="53" t="str">
        <f t="shared" si="15"/>
        <v>2020Ağustos</v>
      </c>
      <c r="C439" s="53"/>
      <c r="D439" s="53" t="str">
        <f t="shared" si="19"/>
        <v>202033</v>
      </c>
      <c r="E439" s="53">
        <v>2020</v>
      </c>
      <c r="F439" s="53" t="s">
        <v>604</v>
      </c>
      <c r="G439" s="82">
        <v>33</v>
      </c>
      <c r="I439" s="78">
        <v>35291</v>
      </c>
      <c r="K439" s="31">
        <v>50504</v>
      </c>
      <c r="N439" s="53" t="str">
        <f>VLOOKUP(G439,Kaynak!$R$5:$S$56,2,0)</f>
        <v>Ağustos</v>
      </c>
      <c r="O439" s="53" t="str">
        <f>VLOOKUP(Rapor!$T$5&amp;Data!G439,Kaynak!$A$5:$L$9578,12,0)</f>
        <v>Ağustos</v>
      </c>
    </row>
    <row r="440" spans="1:15" x14ac:dyDescent="0.25">
      <c r="A440" s="53" t="str">
        <f>E440&amp;IF(MAX(Rapor!$B$12:$B$16)&gt;=G440,"Topla","")</f>
        <v>2020Topla</v>
      </c>
      <c r="B440" s="53" t="str">
        <f t="shared" si="15"/>
        <v>2020Ağustos</v>
      </c>
      <c r="C440" s="53"/>
      <c r="D440" s="53" t="str">
        <f t="shared" si="19"/>
        <v>202034</v>
      </c>
      <c r="E440" s="53">
        <v>2020</v>
      </c>
      <c r="F440" s="53" t="s">
        <v>605</v>
      </c>
      <c r="G440" s="82">
        <v>34</v>
      </c>
      <c r="I440" s="78">
        <v>50968</v>
      </c>
      <c r="K440" s="31">
        <v>65909</v>
      </c>
      <c r="N440" s="53" t="str">
        <f>VLOOKUP(G440,Kaynak!$R$5:$S$56,2,0)</f>
        <v>Ağustos</v>
      </c>
      <c r="O440" s="53" t="str">
        <f>VLOOKUP(Rapor!$T$5&amp;Data!G440,Kaynak!$A$5:$L$9578,12,0)</f>
        <v>Ağustos</v>
      </c>
    </row>
    <row r="441" spans="1:15" x14ac:dyDescent="0.25">
      <c r="A441" s="53" t="str">
        <f>E441&amp;IF(MAX(Rapor!$B$12:$B$16)&gt;=G441,"Topla","")</f>
        <v>2020Topla</v>
      </c>
      <c r="B441" s="53" t="str">
        <f t="shared" si="15"/>
        <v>2020Eylül</v>
      </c>
      <c r="C441" s="53"/>
      <c r="D441" s="53" t="str">
        <f t="shared" si="19"/>
        <v>202035</v>
      </c>
      <c r="E441" s="53">
        <v>2020</v>
      </c>
      <c r="F441" s="53" t="s">
        <v>606</v>
      </c>
      <c r="G441" s="82">
        <v>35</v>
      </c>
      <c r="I441" s="78">
        <v>77334</v>
      </c>
      <c r="K441" s="31">
        <v>85106</v>
      </c>
      <c r="N441" s="53" t="str">
        <f>VLOOKUP(G441,Kaynak!$R$5:$S$56,2,0)</f>
        <v>Eylül</v>
      </c>
      <c r="O441" s="53" t="str">
        <f>VLOOKUP(Rapor!$T$5&amp;Data!G441,Kaynak!$A$5:$L$9578,12,0)</f>
        <v>Eylül</v>
      </c>
    </row>
    <row r="442" spans="1:15" x14ac:dyDescent="0.25">
      <c r="A442" s="53" t="str">
        <f>E442&amp;IF(MAX(Rapor!$B$12:$B$16)&gt;=G442,"Topla","")</f>
        <v>2020Topla</v>
      </c>
      <c r="B442" s="53" t="str">
        <f t="shared" si="15"/>
        <v>2020Eylül</v>
      </c>
      <c r="C442" s="53"/>
      <c r="D442" s="53" t="str">
        <f t="shared" si="19"/>
        <v>202036</v>
      </c>
      <c r="E442" s="53">
        <v>2020</v>
      </c>
      <c r="F442" s="53" t="s">
        <v>607</v>
      </c>
      <c r="G442" s="82">
        <v>36</v>
      </c>
      <c r="I442" s="78">
        <v>69212</v>
      </c>
      <c r="K442" s="31">
        <v>72182</v>
      </c>
      <c r="N442" s="53" t="str">
        <f>VLOOKUP(G442,Kaynak!$R$5:$S$56,2,0)</f>
        <v>Eylül</v>
      </c>
      <c r="O442" s="53" t="str">
        <f>VLOOKUP(Rapor!$T$5&amp;Data!G442,Kaynak!$A$5:$L$9578,12,0)</f>
        <v>Eylül</v>
      </c>
    </row>
    <row r="443" spans="1:15" x14ac:dyDescent="0.25">
      <c r="A443" s="53" t="str">
        <f>E443&amp;IF(MAX(Rapor!$B$12:$B$16)&gt;=G443,"Topla","")</f>
        <v>2020Topla</v>
      </c>
      <c r="B443" s="53" t="str">
        <f t="shared" si="15"/>
        <v>2020Eylül</v>
      </c>
      <c r="C443" s="53"/>
      <c r="D443" s="53" t="str">
        <f t="shared" si="19"/>
        <v>202037</v>
      </c>
      <c r="E443" s="53">
        <v>2020</v>
      </c>
      <c r="F443" s="53" t="s">
        <v>608</v>
      </c>
      <c r="G443" s="82">
        <v>37</v>
      </c>
      <c r="I443" s="78">
        <v>62231</v>
      </c>
      <c r="K443" s="31">
        <v>65693</v>
      </c>
      <c r="N443" s="53" t="str">
        <f>VLOOKUP(G443,Kaynak!$R$5:$S$56,2,0)</f>
        <v>Eylül</v>
      </c>
      <c r="O443" s="53" t="str">
        <f>VLOOKUP(Rapor!$T$5&amp;Data!G443,Kaynak!$A$5:$L$9578,12,0)</f>
        <v>Eylül</v>
      </c>
    </row>
    <row r="444" spans="1:15" x14ac:dyDescent="0.25">
      <c r="A444" s="53" t="str">
        <f>E444&amp;IF(MAX(Rapor!$B$12:$B$16)&gt;=G444,"Topla","")</f>
        <v>2020Topla</v>
      </c>
      <c r="B444" s="53" t="str">
        <f t="shared" si="15"/>
        <v>2020Eylül</v>
      </c>
      <c r="C444" s="53"/>
      <c r="D444" s="53" t="str">
        <f t="shared" si="19"/>
        <v>202038</v>
      </c>
      <c r="E444" s="53">
        <v>2020</v>
      </c>
      <c r="F444" s="53" t="s">
        <v>609</v>
      </c>
      <c r="G444" s="82">
        <v>38</v>
      </c>
      <c r="I444" s="78">
        <v>58936</v>
      </c>
      <c r="K444" s="31">
        <v>66271</v>
      </c>
      <c r="N444" s="53" t="str">
        <f>VLOOKUP(G444,Kaynak!$R$5:$S$56,2,0)</f>
        <v>Eylül</v>
      </c>
      <c r="O444" s="53" t="str">
        <f>VLOOKUP(Rapor!$T$5&amp;Data!G444,Kaynak!$A$5:$L$9578,12,0)</f>
        <v>Eylül</v>
      </c>
    </row>
    <row r="445" spans="1:15" x14ac:dyDescent="0.25">
      <c r="A445" s="53" t="str">
        <f>E445&amp;IF(MAX(Rapor!$B$12:$B$16)&gt;=G445,"Topla","")</f>
        <v>2020Topla</v>
      </c>
      <c r="B445" s="53" t="str">
        <f t="shared" si="15"/>
        <v>2020Eylül</v>
      </c>
      <c r="C445" s="53"/>
      <c r="D445" s="53" t="str">
        <f t="shared" si="19"/>
        <v>202039</v>
      </c>
      <c r="E445" s="53">
        <v>2020</v>
      </c>
      <c r="F445" s="53" t="s">
        <v>610</v>
      </c>
      <c r="G445" s="82">
        <v>39</v>
      </c>
      <c r="I445" s="78">
        <v>48948</v>
      </c>
      <c r="K445" s="31">
        <v>55316</v>
      </c>
      <c r="N445" s="53" t="str">
        <f>VLOOKUP(G445,Kaynak!$R$5:$S$56,2,0)</f>
        <v>Eylül</v>
      </c>
      <c r="O445" s="53" t="str">
        <f>VLOOKUP(Rapor!$T$5&amp;Data!G445,Kaynak!$A$5:$L$9578,12,0)</f>
        <v>Eylül</v>
      </c>
    </row>
    <row r="446" spans="1:15" x14ac:dyDescent="0.25">
      <c r="A446" s="53" t="str">
        <f>E446&amp;IF(MAX(Rapor!$B$12:$B$16)&gt;=G446,"Topla","")</f>
        <v>2020Topla</v>
      </c>
      <c r="B446" s="53" t="str">
        <f t="shared" si="15"/>
        <v>2020Ekim</v>
      </c>
      <c r="C446" s="53"/>
      <c r="D446" s="53" t="str">
        <f t="shared" si="19"/>
        <v>202040</v>
      </c>
      <c r="E446" s="53">
        <v>2020</v>
      </c>
      <c r="F446" s="53" t="s">
        <v>611</v>
      </c>
      <c r="G446" s="82">
        <v>40</v>
      </c>
      <c r="I446" s="78">
        <v>58055</v>
      </c>
      <c r="K446" s="31">
        <v>63637</v>
      </c>
      <c r="N446" s="53" t="str">
        <f>VLOOKUP(G446,Kaynak!$R$5:$S$56,2,0)</f>
        <v>Ekim</v>
      </c>
      <c r="O446" s="53" t="str">
        <f>VLOOKUP(Rapor!$T$5&amp;Data!G446,Kaynak!$A$5:$L$9578,12,0)</f>
        <v>Ekim</v>
      </c>
    </row>
    <row r="447" spans="1:15" x14ac:dyDescent="0.25">
      <c r="A447" s="53" t="str">
        <f>E447&amp;IF(MAX(Rapor!$B$12:$B$16)&gt;=G447,"Topla","")</f>
        <v>2020Topla</v>
      </c>
      <c r="B447" s="53" t="str">
        <f t="shared" si="15"/>
        <v>2020Ekim</v>
      </c>
      <c r="C447" s="53"/>
      <c r="D447" s="53" t="str">
        <f t="shared" si="19"/>
        <v>202041</v>
      </c>
      <c r="E447" s="53">
        <v>2020</v>
      </c>
      <c r="F447" s="53" t="s">
        <v>612</v>
      </c>
      <c r="G447" s="82">
        <v>41</v>
      </c>
      <c r="I447" s="78">
        <v>59768</v>
      </c>
      <c r="K447" s="31">
        <v>66262</v>
      </c>
      <c r="N447" s="53" t="str">
        <f>VLOOKUP(G447,Kaynak!$R$5:$S$56,2,0)</f>
        <v>Ekim</v>
      </c>
      <c r="O447" s="53" t="str">
        <f>VLOOKUP(Rapor!$T$5&amp;Data!G447,Kaynak!$A$5:$L$9578,12,0)</f>
        <v>Ekim</v>
      </c>
    </row>
    <row r="448" spans="1:15" x14ac:dyDescent="0.25">
      <c r="A448" s="53" t="str">
        <f>E448&amp;IF(MAX(Rapor!$B$12:$B$16)&gt;=G448,"Topla","")</f>
        <v>2020Topla</v>
      </c>
      <c r="B448" s="53" t="str">
        <f t="shared" si="15"/>
        <v>2020Ekim</v>
      </c>
      <c r="C448" s="53"/>
      <c r="D448" s="53" t="str">
        <f t="shared" si="19"/>
        <v>202042</v>
      </c>
      <c r="E448" s="53">
        <v>2020</v>
      </c>
      <c r="F448" s="53" t="s">
        <v>613</v>
      </c>
      <c r="G448" s="82">
        <v>42</v>
      </c>
      <c r="I448" s="78">
        <v>68149</v>
      </c>
      <c r="K448" s="31">
        <v>77529</v>
      </c>
      <c r="N448" s="53" t="str">
        <f>VLOOKUP(G448,Kaynak!$R$5:$S$56,2,0)</f>
        <v>Ekim</v>
      </c>
      <c r="O448" s="53" t="str">
        <f>VLOOKUP(Rapor!$T$5&amp;Data!G448,Kaynak!$A$5:$L$9578,12,0)</f>
        <v>Ekim</v>
      </c>
    </row>
    <row r="449" spans="1:15" x14ac:dyDescent="0.25">
      <c r="A449" s="53" t="str">
        <f>E449&amp;IF(MAX(Rapor!$B$12:$B$16)&gt;=G449,"Topla","")</f>
        <v>2020Topla</v>
      </c>
      <c r="B449" s="53" t="str">
        <f t="shared" si="15"/>
        <v>2020Ekim</v>
      </c>
      <c r="C449" s="53"/>
      <c r="D449" s="53" t="str">
        <f t="shared" si="19"/>
        <v>202043</v>
      </c>
      <c r="E449" s="53">
        <v>2020</v>
      </c>
      <c r="F449" s="53" t="s">
        <v>614</v>
      </c>
      <c r="G449" s="82">
        <v>43</v>
      </c>
      <c r="I449" s="78">
        <v>62652</v>
      </c>
      <c r="K449" s="31">
        <v>67926</v>
      </c>
      <c r="N449" s="53" t="str">
        <f>VLOOKUP(G449,Kaynak!$R$5:$S$56,2,0)</f>
        <v>Ekim</v>
      </c>
      <c r="O449" s="53" t="str">
        <f>VLOOKUP(Rapor!$T$5&amp;Data!G449,Kaynak!$A$5:$L$9578,12,0)</f>
        <v>Ekim</v>
      </c>
    </row>
    <row r="450" spans="1:15" x14ac:dyDescent="0.25">
      <c r="A450" s="53" t="str">
        <f>E450&amp;IF(MAX(Rapor!$B$12:$B$16)&gt;=G450,"Topla","")</f>
        <v>2020Topla</v>
      </c>
      <c r="B450" s="53" t="str">
        <f t="shared" si="15"/>
        <v>2020Kasım</v>
      </c>
      <c r="C450" s="53"/>
      <c r="D450" s="53" t="str">
        <f t="shared" si="19"/>
        <v>202044</v>
      </c>
      <c r="E450" s="53">
        <v>2020</v>
      </c>
      <c r="F450" s="53" t="s">
        <v>615</v>
      </c>
      <c r="G450" s="82">
        <v>44</v>
      </c>
      <c r="I450" s="78">
        <v>47786</v>
      </c>
      <c r="K450" s="31">
        <v>55465</v>
      </c>
      <c r="N450" s="53" t="str">
        <f>VLOOKUP(G450,Kaynak!$R$5:$S$56,2,0)</f>
        <v>Kasım</v>
      </c>
      <c r="O450" s="53" t="str">
        <f>VLOOKUP(Rapor!$T$5&amp;Data!G450,Kaynak!$A$5:$L$9578,12,0)</f>
        <v>Kasım</v>
      </c>
    </row>
    <row r="451" spans="1:15" x14ac:dyDescent="0.25">
      <c r="A451" s="53" t="str">
        <f>E451&amp;IF(MAX(Rapor!$B$12:$B$16)&gt;=G451,"Topla","")</f>
        <v>2020Topla</v>
      </c>
      <c r="B451" s="53" t="str">
        <f t="shared" si="15"/>
        <v>2020Kasım</v>
      </c>
      <c r="C451" s="53"/>
      <c r="D451" s="53" t="str">
        <f t="shared" si="19"/>
        <v>202045</v>
      </c>
      <c r="E451" s="53">
        <v>2020</v>
      </c>
      <c r="F451" s="53" t="s">
        <v>616</v>
      </c>
      <c r="G451" s="82">
        <v>45</v>
      </c>
      <c r="I451" s="78">
        <v>40686</v>
      </c>
      <c r="K451" s="31">
        <v>52261</v>
      </c>
      <c r="N451" s="53" t="str">
        <f>VLOOKUP(G451,Kaynak!$R$5:$S$56,2,0)</f>
        <v>Kasım</v>
      </c>
      <c r="O451" s="53" t="str">
        <f>VLOOKUP(Rapor!$T$5&amp;Data!G451,Kaynak!$A$5:$L$9578,12,0)</f>
        <v>Kasım</v>
      </c>
    </row>
    <row r="452" spans="1:15" x14ac:dyDescent="0.25">
      <c r="A452" s="53" t="str">
        <f>E452&amp;IF(MAX(Rapor!$B$12:$B$16)&gt;=G452,"Topla","")</f>
        <v>2020Topla</v>
      </c>
      <c r="B452" s="53" t="str">
        <f t="shared" ref="B452:B514" si="20">E452&amp;O452</f>
        <v>2020Kasım</v>
      </c>
      <c r="C452" s="53"/>
      <c r="D452" s="53" t="str">
        <f t="shared" si="19"/>
        <v>202046</v>
      </c>
      <c r="E452" s="53">
        <v>2020</v>
      </c>
      <c r="F452" s="53" t="s">
        <v>617</v>
      </c>
      <c r="G452" s="82">
        <v>46</v>
      </c>
      <c r="I452" s="78">
        <v>63074</v>
      </c>
      <c r="K452" s="31">
        <v>74096</v>
      </c>
      <c r="N452" s="53" t="str">
        <f>VLOOKUP(G452,Kaynak!$R$5:$S$56,2,0)</f>
        <v>Kasım</v>
      </c>
      <c r="O452" s="53" t="str">
        <f>VLOOKUP(Rapor!$T$5&amp;Data!G452,Kaynak!$A$5:$L$9578,12,0)</f>
        <v>Kasım</v>
      </c>
    </row>
    <row r="453" spans="1:15" x14ac:dyDescent="0.25">
      <c r="A453" s="53" t="str">
        <f>E453&amp;IF(MAX(Rapor!$B$12:$B$16)&gt;=G453,"Topla","")</f>
        <v>2020Topla</v>
      </c>
      <c r="B453" s="53" t="str">
        <f t="shared" si="20"/>
        <v>2020Kasım</v>
      </c>
      <c r="C453" s="53"/>
      <c r="D453" s="53" t="str">
        <f t="shared" si="19"/>
        <v>202047</v>
      </c>
      <c r="E453" s="53">
        <v>2020</v>
      </c>
      <c r="F453" s="53" t="s">
        <v>618</v>
      </c>
      <c r="G453" s="82">
        <v>47</v>
      </c>
      <c r="I453" s="78">
        <v>3963</v>
      </c>
      <c r="K453" s="31">
        <v>4541</v>
      </c>
      <c r="N453" s="53" t="str">
        <f>VLOOKUP(G453,Kaynak!$R$5:$S$56,2,0)</f>
        <v>Kasım</v>
      </c>
      <c r="O453" s="53" t="str">
        <f>VLOOKUP(Rapor!$T$5&amp;Data!G453,Kaynak!$A$5:$L$9578,12,0)</f>
        <v>Kasım</v>
      </c>
    </row>
    <row r="454" spans="1:15" x14ac:dyDescent="0.25">
      <c r="A454" s="53" t="str">
        <f>E454&amp;IF(MAX(Rapor!$B$12:$B$16)&gt;=G454,"Topla","")</f>
        <v>2020</v>
      </c>
      <c r="B454" s="53" t="str">
        <f t="shared" si="20"/>
        <v>2020Aralık</v>
      </c>
      <c r="C454" s="53"/>
      <c r="D454" s="53" t="str">
        <f t="shared" si="19"/>
        <v>202048</v>
      </c>
      <c r="E454" s="53">
        <v>2020</v>
      </c>
      <c r="F454" s="53" t="s">
        <v>619</v>
      </c>
      <c r="G454" s="82">
        <v>48</v>
      </c>
      <c r="I454" s="78">
        <v>1128</v>
      </c>
      <c r="K454" s="31">
        <v>1128</v>
      </c>
      <c r="N454" s="53" t="str">
        <f>VLOOKUP(G454,Kaynak!$R$5:$S$56,2,0)</f>
        <v>Aralık</v>
      </c>
      <c r="O454" s="53" t="str">
        <f>VLOOKUP(Rapor!$T$5&amp;Data!G454,Kaynak!$A$5:$L$9578,12,0)</f>
        <v>Aralık</v>
      </c>
    </row>
    <row r="455" spans="1:15" x14ac:dyDescent="0.25">
      <c r="A455" s="53" t="str">
        <f>E455&amp;IF(MAX(Rapor!$B$12:$B$16)&gt;=G455,"Topla","")</f>
        <v>2020</v>
      </c>
      <c r="B455" s="53" t="str">
        <f t="shared" si="20"/>
        <v>2020Aralık</v>
      </c>
      <c r="C455" s="53"/>
      <c r="D455" s="53" t="str">
        <f t="shared" si="19"/>
        <v>202049</v>
      </c>
      <c r="E455" s="53">
        <v>2020</v>
      </c>
      <c r="F455" s="53" t="s">
        <v>620</v>
      </c>
      <c r="G455" s="82">
        <v>49</v>
      </c>
      <c r="I455" s="78">
        <v>1045</v>
      </c>
      <c r="K455" s="31">
        <v>1045</v>
      </c>
      <c r="N455" s="53" t="str">
        <f>VLOOKUP(G455,Kaynak!$R$5:$S$56,2,0)</f>
        <v>Aralık</v>
      </c>
      <c r="O455" s="53" t="str">
        <f>VLOOKUP(Rapor!$T$5&amp;Data!G455,Kaynak!$A$5:$L$9578,12,0)</f>
        <v>Aralık</v>
      </c>
    </row>
    <row r="456" spans="1:15" x14ac:dyDescent="0.25">
      <c r="A456" s="53" t="str">
        <f>E456&amp;IF(MAX(Rapor!$B$12:$B$16)&gt;=G456,"Topla","")</f>
        <v>2020</v>
      </c>
      <c r="B456" s="53" t="str">
        <f t="shared" si="20"/>
        <v>2020Aralık</v>
      </c>
      <c r="C456" s="53"/>
      <c r="D456" s="53" t="str">
        <f t="shared" si="19"/>
        <v>202050</v>
      </c>
      <c r="E456" s="53">
        <v>2020</v>
      </c>
      <c r="F456" s="53" t="s">
        <v>621</v>
      </c>
      <c r="G456" s="82">
        <v>50</v>
      </c>
      <c r="I456" s="78">
        <v>803</v>
      </c>
      <c r="K456" s="31">
        <v>803</v>
      </c>
      <c r="N456" s="53" t="str">
        <f>VLOOKUP(G456,Kaynak!$R$5:$S$56,2,0)</f>
        <v>Aralık</v>
      </c>
      <c r="O456" s="53" t="str">
        <f>VLOOKUP(Rapor!$T$5&amp;Data!G456,Kaynak!$A$5:$L$9578,12,0)</f>
        <v>Aralık</v>
      </c>
    </row>
    <row r="457" spans="1:15" x14ac:dyDescent="0.25">
      <c r="A457" s="53" t="str">
        <f>E457&amp;IF(MAX(Rapor!$B$12:$B$16)&gt;=G457,"Topla","")</f>
        <v>2020</v>
      </c>
      <c r="B457" s="53" t="str">
        <f t="shared" si="20"/>
        <v>2020Aralık</v>
      </c>
      <c r="C457" s="53"/>
      <c r="D457" s="53" t="str">
        <f t="shared" si="19"/>
        <v>202051</v>
      </c>
      <c r="E457" s="53">
        <v>2020</v>
      </c>
      <c r="F457" s="53" t="s">
        <v>622</v>
      </c>
      <c r="G457" s="82">
        <v>51</v>
      </c>
      <c r="I457" s="78">
        <v>655</v>
      </c>
      <c r="K457" s="31">
        <v>655</v>
      </c>
      <c r="N457" s="53" t="str">
        <f>VLOOKUP(G457,Kaynak!$R$5:$S$56,2,0)</f>
        <v>Aralık</v>
      </c>
      <c r="O457" s="53" t="str">
        <f>VLOOKUP(Rapor!$T$5&amp;Data!G457,Kaynak!$A$5:$L$9578,12,0)</f>
        <v>Aralık</v>
      </c>
    </row>
    <row r="458" spans="1:15" x14ac:dyDescent="0.25">
      <c r="A458" s="53" t="str">
        <f>E458&amp;IF(MAX(Rapor!$B$12:$B$16)&gt;=G458,"Topla","")</f>
        <v>2020</v>
      </c>
      <c r="B458" s="53" t="str">
        <f t="shared" si="20"/>
        <v>2020Aralık</v>
      </c>
      <c r="C458" s="53"/>
      <c r="D458" s="53" t="str">
        <f t="shared" si="19"/>
        <v>202052</v>
      </c>
      <c r="E458" s="53">
        <v>2020</v>
      </c>
      <c r="F458" s="53" t="s">
        <v>623</v>
      </c>
      <c r="G458" s="82">
        <v>52</v>
      </c>
      <c r="I458" s="78">
        <v>221</v>
      </c>
      <c r="K458" s="31">
        <v>221</v>
      </c>
      <c r="N458" s="53" t="str">
        <f>VLOOKUP(G458,Kaynak!$R$5:$S$56,2,0)</f>
        <v>Aralık</v>
      </c>
      <c r="O458" s="53" t="str">
        <f>VLOOKUP(Rapor!$T$5&amp;Data!G458,Kaynak!$A$5:$L$9578,12,0)</f>
        <v>Aralık</v>
      </c>
    </row>
    <row r="459" spans="1:15" x14ac:dyDescent="0.25">
      <c r="A459" s="53" t="str">
        <f>E459&amp;IF(MAX(Rapor!$B$12:$B$16)&gt;=G459,"Topla","")</f>
        <v>2021Topla</v>
      </c>
      <c r="B459" s="53" t="str">
        <f t="shared" si="20"/>
        <v>2021Temmuz</v>
      </c>
      <c r="C459" s="53"/>
      <c r="D459" s="53" t="str">
        <f t="shared" ref="D459:D467" si="21">+E459&amp;G459</f>
        <v>202127</v>
      </c>
      <c r="E459" s="53">
        <v>2021</v>
      </c>
      <c r="F459" s="53" t="s">
        <v>624</v>
      </c>
      <c r="G459" s="82">
        <v>27</v>
      </c>
      <c r="I459" s="53">
        <v>422749</v>
      </c>
      <c r="K459" s="53">
        <v>424117</v>
      </c>
      <c r="N459" s="53" t="str">
        <f>VLOOKUP(G459,Kaynak!$R$5:$S$56,2,0)</f>
        <v>Temmuz</v>
      </c>
      <c r="O459" s="53" t="str">
        <f>VLOOKUP(Rapor!$T$5&amp;Data!G459,Kaynak!$A$5:$L$9578,12,0)</f>
        <v>Temmuz</v>
      </c>
    </row>
    <row r="460" spans="1:15" x14ac:dyDescent="0.25">
      <c r="A460" s="53" t="str">
        <f>E460&amp;IF(MAX(Rapor!$B$12:$B$16)&gt;=G460,"Topla","")</f>
        <v>2021Topla</v>
      </c>
      <c r="B460" s="53" t="str">
        <f t="shared" si="20"/>
        <v>2021Temmuz</v>
      </c>
      <c r="C460" s="53"/>
      <c r="D460" s="53" t="str">
        <f t="shared" si="21"/>
        <v>202128</v>
      </c>
      <c r="E460" s="53">
        <v>2021</v>
      </c>
      <c r="F460" s="53" t="s">
        <v>625</v>
      </c>
      <c r="G460" s="82">
        <v>28</v>
      </c>
      <c r="I460" s="53">
        <v>449410</v>
      </c>
      <c r="K460" s="31">
        <v>453093</v>
      </c>
      <c r="N460" s="53" t="str">
        <f>VLOOKUP(G460,Kaynak!$R$5:$S$56,2,0)</f>
        <v>Temmuz</v>
      </c>
      <c r="O460" s="53" t="str">
        <f>VLOOKUP(Rapor!$T$5&amp;Data!G460,Kaynak!$A$5:$L$9578,12,0)</f>
        <v>Temmuz</v>
      </c>
    </row>
    <row r="461" spans="1:15" x14ac:dyDescent="0.25">
      <c r="A461" s="53" t="str">
        <f>E461&amp;IF(MAX(Rapor!$B$12:$B$16)&gt;=G461,"Topla","")</f>
        <v>2021Topla</v>
      </c>
      <c r="B461" s="53" t="str">
        <f t="shared" si="20"/>
        <v>2021Temmuz</v>
      </c>
      <c r="C461" s="53"/>
      <c r="D461" s="53" t="str">
        <f t="shared" si="21"/>
        <v>202129</v>
      </c>
      <c r="E461" s="53">
        <v>2021</v>
      </c>
      <c r="F461" s="53" t="s">
        <v>626</v>
      </c>
      <c r="G461" s="82">
        <v>29</v>
      </c>
      <c r="I461" s="53">
        <v>372257</v>
      </c>
      <c r="K461" s="31">
        <v>376856</v>
      </c>
      <c r="N461" s="53" t="str">
        <f>VLOOKUP(G461,Kaynak!$R$5:$S$56,2,0)</f>
        <v>Temmuz</v>
      </c>
      <c r="O461" s="53" t="str">
        <f>VLOOKUP(Rapor!$T$5&amp;Data!G461,Kaynak!$A$5:$L$9578,12,0)</f>
        <v>Temmuz</v>
      </c>
    </row>
    <row r="462" spans="1:15" x14ac:dyDescent="0.25">
      <c r="A462" s="53" t="str">
        <f>E462&amp;IF(MAX(Rapor!$B$12:$B$16)&gt;=G462,"Topla","")</f>
        <v>2021Topla</v>
      </c>
      <c r="B462" s="53" t="str">
        <f t="shared" si="20"/>
        <v>2021Temmuz</v>
      </c>
      <c r="C462" s="53"/>
      <c r="D462" s="53" t="str">
        <f t="shared" si="21"/>
        <v>202130</v>
      </c>
      <c r="E462" s="53">
        <v>2021</v>
      </c>
      <c r="F462" s="53" t="s">
        <v>627</v>
      </c>
      <c r="G462" s="82">
        <v>30</v>
      </c>
      <c r="I462" s="53">
        <v>365248</v>
      </c>
      <c r="K462" s="31">
        <v>372968</v>
      </c>
      <c r="N462" s="53" t="str">
        <f>VLOOKUP(G462,Kaynak!$R$5:$S$56,2,0)</f>
        <v>Temmuz</v>
      </c>
      <c r="O462" s="53" t="str">
        <f>VLOOKUP(Rapor!$T$5&amp;Data!G462,Kaynak!$A$5:$L$9578,12,0)</f>
        <v>Temmuz</v>
      </c>
    </row>
    <row r="463" spans="1:15" x14ac:dyDescent="0.25">
      <c r="A463" s="53" t="str">
        <f>E463&amp;IF(MAX(Rapor!$B$12:$B$16)&gt;=G463,"Topla","")</f>
        <v>2021Topla</v>
      </c>
      <c r="B463" s="53" t="str">
        <f t="shared" si="20"/>
        <v>2021Eylül</v>
      </c>
      <c r="D463" s="53" t="str">
        <f t="shared" si="21"/>
        <v>202135</v>
      </c>
      <c r="E463" s="53">
        <v>2021</v>
      </c>
      <c r="F463" s="53" t="s">
        <v>629</v>
      </c>
      <c r="G463" s="82">
        <v>35</v>
      </c>
      <c r="I463">
        <v>188205</v>
      </c>
      <c r="K463">
        <v>226843</v>
      </c>
      <c r="N463" t="s">
        <v>447</v>
      </c>
      <c r="O463" s="53" t="str">
        <f>VLOOKUP(Rapor!$T$5&amp;Data!G463,Kaynak!$A$5:$L$9578,12,0)</f>
        <v>Eylül</v>
      </c>
    </row>
    <row r="464" spans="1:15" x14ac:dyDescent="0.25">
      <c r="A464" s="53" t="str">
        <f>E464&amp;IF(MAX(Rapor!$B$12:$B$16)&gt;=G464,"Topla","")</f>
        <v>2021Topla</v>
      </c>
      <c r="B464" s="53" t="str">
        <f t="shared" si="20"/>
        <v>2021Ağustos</v>
      </c>
      <c r="D464" s="53" t="str">
        <f t="shared" si="21"/>
        <v>202134</v>
      </c>
      <c r="E464" s="53">
        <v>2021</v>
      </c>
      <c r="F464" t="s">
        <v>630</v>
      </c>
      <c r="G464" s="82">
        <v>34</v>
      </c>
      <c r="I464">
        <v>241589</v>
      </c>
      <c r="K464">
        <v>273412</v>
      </c>
      <c r="N464" s="53" t="s">
        <v>447</v>
      </c>
      <c r="O464" s="53" t="str">
        <f>VLOOKUP(Rapor!$T$5&amp;Data!G464,Kaynak!$A$5:$L$9578,12,0)</f>
        <v>Ağustos</v>
      </c>
    </row>
    <row r="465" spans="1:15" x14ac:dyDescent="0.25">
      <c r="A465" s="53" t="str">
        <f>E465&amp;IF(MAX(Rapor!$B$12:$B$16)&gt;=G465,"Topla","")</f>
        <v>2021Topla</v>
      </c>
      <c r="B465" s="53" t="str">
        <f t="shared" si="20"/>
        <v>2021Ağustos</v>
      </c>
      <c r="D465" s="53" t="str">
        <f t="shared" si="21"/>
        <v>202133</v>
      </c>
      <c r="E465" s="53">
        <v>2021</v>
      </c>
      <c r="F465" t="s">
        <v>631</v>
      </c>
      <c r="G465" s="82">
        <v>33</v>
      </c>
      <c r="I465">
        <v>260301</v>
      </c>
      <c r="K465">
        <v>292753</v>
      </c>
      <c r="N465" s="53" t="s">
        <v>447</v>
      </c>
      <c r="O465" s="53" t="str">
        <f>VLOOKUP(Rapor!$T$5&amp;Data!G465,Kaynak!$A$5:$L$9578,12,0)</f>
        <v>Ağustos</v>
      </c>
    </row>
    <row r="466" spans="1:15" x14ac:dyDescent="0.25">
      <c r="A466" s="53" t="str">
        <f>E466&amp;IF(MAX(Rapor!$B$12:$B$16)&gt;=G466,"Topla","")</f>
        <v>2021Topla</v>
      </c>
      <c r="B466" s="53" t="str">
        <f t="shared" si="20"/>
        <v>2021Ağustos</v>
      </c>
      <c r="D466" s="53" t="str">
        <f t="shared" si="21"/>
        <v>202132</v>
      </c>
      <c r="E466" s="53">
        <v>2021</v>
      </c>
      <c r="F466" t="s">
        <v>632</v>
      </c>
      <c r="G466" s="82">
        <v>32</v>
      </c>
      <c r="I466">
        <v>261716</v>
      </c>
      <c r="K466">
        <v>299067</v>
      </c>
      <c r="N466" s="53" t="s">
        <v>447</v>
      </c>
      <c r="O466" s="53" t="str">
        <f>VLOOKUP(Rapor!$T$5&amp;Data!G466,Kaynak!$A$5:$L$9578,12,0)</f>
        <v>Ağustos</v>
      </c>
    </row>
    <row r="467" spans="1:15" x14ac:dyDescent="0.25">
      <c r="A467" s="53" t="str">
        <f>E467&amp;IF(MAX(Rapor!$B$12:$B$16)&gt;=G467,"Topla","")</f>
        <v>2021Topla</v>
      </c>
      <c r="B467" s="53" t="str">
        <f t="shared" si="20"/>
        <v>2021Ağustos</v>
      </c>
      <c r="D467" s="53" t="str">
        <f t="shared" si="21"/>
        <v>202131</v>
      </c>
      <c r="E467" s="53">
        <v>2021</v>
      </c>
      <c r="F467" t="s">
        <v>628</v>
      </c>
      <c r="G467" s="82">
        <v>31</v>
      </c>
      <c r="I467">
        <v>302950</v>
      </c>
      <c r="K467">
        <v>335247</v>
      </c>
      <c r="N467" s="53" t="s">
        <v>447</v>
      </c>
      <c r="O467" s="53" t="str">
        <f>VLOOKUP(Rapor!$T$5&amp;Data!G467,Kaynak!$A$5:$L$9578,12,0)</f>
        <v>Ağustos</v>
      </c>
    </row>
    <row r="468" spans="1:15" x14ac:dyDescent="0.25">
      <c r="A468" s="53" t="str">
        <f>E468&amp;IF(MAX(Rapor!$B$12:$B$16)&gt;=G468,"Topla","")</f>
        <v>2021Topla</v>
      </c>
      <c r="B468" s="53" t="str">
        <f t="shared" si="20"/>
        <v>2021Eylül</v>
      </c>
      <c r="C468" s="53"/>
      <c r="D468" s="53" t="str">
        <f t="shared" ref="D468:D473" si="22">+E468&amp;G468</f>
        <v>202136</v>
      </c>
      <c r="E468" s="53">
        <v>2021</v>
      </c>
      <c r="F468" s="53" t="s">
        <v>633</v>
      </c>
      <c r="G468" s="82">
        <v>36</v>
      </c>
      <c r="I468" s="31">
        <v>242477</v>
      </c>
      <c r="K468" s="31">
        <v>272392</v>
      </c>
      <c r="N468" t="s">
        <v>448</v>
      </c>
      <c r="O468" s="53" t="str">
        <f>VLOOKUP(Rapor!$T$5&amp;Data!G468,Kaynak!$A$5:$L$9578,12,0)</f>
        <v>Eylül</v>
      </c>
    </row>
    <row r="469" spans="1:15" x14ac:dyDescent="0.25">
      <c r="A469" s="53" t="str">
        <f>E469&amp;IF(MAX(Rapor!$B$12:$B$16)&gt;=G469,"Topla","")</f>
        <v>2021Topla</v>
      </c>
      <c r="B469" s="53" t="str">
        <f t="shared" si="20"/>
        <v>2021Eylül</v>
      </c>
      <c r="C469" s="53"/>
      <c r="D469" s="53" t="str">
        <f t="shared" si="22"/>
        <v>202137</v>
      </c>
      <c r="E469" s="53">
        <v>2021</v>
      </c>
      <c r="F469" s="53" t="s">
        <v>634</v>
      </c>
      <c r="G469" s="82">
        <v>37</v>
      </c>
      <c r="I469" s="31">
        <v>176018</v>
      </c>
      <c r="K469" s="31">
        <v>202390</v>
      </c>
      <c r="N469" s="53" t="s">
        <v>448</v>
      </c>
      <c r="O469" s="53" t="str">
        <f>VLOOKUP(Rapor!$T$5&amp;Data!G469,Kaynak!$A$5:$L$9578,12,0)</f>
        <v>Eylül</v>
      </c>
    </row>
    <row r="470" spans="1:15" x14ac:dyDescent="0.25">
      <c r="A470" s="53" t="str">
        <f>E470&amp;IF(MAX(Rapor!$B$12:$B$16)&gt;=G470,"Topla","")</f>
        <v>2021Topla</v>
      </c>
      <c r="B470" s="53" t="str">
        <f t="shared" si="20"/>
        <v>2021Eylül</v>
      </c>
      <c r="C470" s="53"/>
      <c r="D470" s="53" t="str">
        <f t="shared" si="22"/>
        <v>202138</v>
      </c>
      <c r="E470" s="53">
        <v>2021</v>
      </c>
      <c r="F470" s="53" t="s">
        <v>635</v>
      </c>
      <c r="G470" s="82">
        <v>38</v>
      </c>
      <c r="I470" s="31">
        <v>208757</v>
      </c>
      <c r="K470" s="31">
        <v>234202</v>
      </c>
      <c r="N470" s="53" t="s">
        <v>448</v>
      </c>
      <c r="O470" s="53" t="str">
        <f>VLOOKUP(Rapor!$T$5&amp;Data!G470,Kaynak!$A$5:$L$9578,12,0)</f>
        <v>Eylül</v>
      </c>
    </row>
    <row r="471" spans="1:15" x14ac:dyDescent="0.25">
      <c r="A471" s="53" t="str">
        <f>E471&amp;IF(MAX(Rapor!$B$12:$B$16)&gt;=G471,"Topla","")</f>
        <v>2021Topla</v>
      </c>
      <c r="B471" s="53" t="str">
        <f t="shared" si="20"/>
        <v>2021Eylül</v>
      </c>
      <c r="C471" s="53"/>
      <c r="D471" s="53" t="str">
        <f t="shared" si="22"/>
        <v>202139</v>
      </c>
      <c r="E471" s="53">
        <v>2021</v>
      </c>
      <c r="F471" s="53" t="s">
        <v>636</v>
      </c>
      <c r="G471" s="82">
        <v>39</v>
      </c>
      <c r="I471" s="31">
        <v>341336</v>
      </c>
      <c r="K471" s="31">
        <v>366754</v>
      </c>
      <c r="N471" s="53" t="s">
        <v>448</v>
      </c>
      <c r="O471" s="53" t="str">
        <f>VLOOKUP(Rapor!$T$5&amp;Data!G471,Kaynak!$A$5:$L$9578,12,0)</f>
        <v>Eylül</v>
      </c>
    </row>
    <row r="472" spans="1:15" x14ac:dyDescent="0.25">
      <c r="A472" s="53" t="str">
        <f>E472&amp;IF(MAX(Rapor!$B$12:$B$16)&gt;=G472,"Topla","")</f>
        <v>2021Topla</v>
      </c>
      <c r="B472" s="53" t="str">
        <f t="shared" si="20"/>
        <v>2021Ekim</v>
      </c>
      <c r="C472" s="53"/>
      <c r="D472" s="53" t="str">
        <f t="shared" si="22"/>
        <v>202140</v>
      </c>
      <c r="E472" s="53">
        <v>2021</v>
      </c>
      <c r="F472" s="53" t="s">
        <v>637</v>
      </c>
      <c r="G472" s="82">
        <v>40</v>
      </c>
      <c r="I472" s="31">
        <v>378362</v>
      </c>
      <c r="K472" s="31">
        <v>401173</v>
      </c>
      <c r="N472" t="s">
        <v>449</v>
      </c>
      <c r="O472" s="53" t="str">
        <f>VLOOKUP(Rapor!$T$5&amp;Data!G472,Kaynak!$A$5:$L$9578,12,0)</f>
        <v>Ekim</v>
      </c>
    </row>
    <row r="473" spans="1:15" x14ac:dyDescent="0.25">
      <c r="A473" s="53" t="str">
        <f>E473&amp;IF(MAX(Rapor!$B$12:$B$16)&gt;=G473,"Topla","")</f>
        <v>2021Topla</v>
      </c>
      <c r="B473" s="53" t="str">
        <f t="shared" si="20"/>
        <v>2021Ekim</v>
      </c>
      <c r="C473" s="53"/>
      <c r="D473" s="53" t="str">
        <f t="shared" si="22"/>
        <v>202141</v>
      </c>
      <c r="E473" s="53">
        <v>2021</v>
      </c>
      <c r="F473" s="53" t="s">
        <v>638</v>
      </c>
      <c r="G473" s="85">
        <v>41</v>
      </c>
      <c r="I473" s="31">
        <v>266715</v>
      </c>
      <c r="K473" s="31">
        <v>306344</v>
      </c>
      <c r="N473" s="53" t="s">
        <v>449</v>
      </c>
      <c r="O473" s="53" t="str">
        <f>VLOOKUP(Rapor!$T$5&amp;Data!G473,Kaynak!$A$5:$L$9578,12,0)</f>
        <v>Ekim</v>
      </c>
    </row>
    <row r="474" spans="1:15" x14ac:dyDescent="0.25">
      <c r="A474" s="53" t="str">
        <f>E474&amp;IF(MAX(Rapor!$B$12:$B$16)&gt;=G474,"Topla","")</f>
        <v>2021Topla</v>
      </c>
      <c r="B474" s="53" t="str">
        <f t="shared" si="20"/>
        <v>2021Ekim</v>
      </c>
      <c r="C474" s="53"/>
      <c r="D474" s="53" t="str">
        <f t="shared" ref="D474:D493" si="23">+E474&amp;G474</f>
        <v>202142</v>
      </c>
      <c r="E474" s="53">
        <v>2021</v>
      </c>
      <c r="F474" s="53" t="s">
        <v>639</v>
      </c>
      <c r="G474" s="82">
        <v>42</v>
      </c>
      <c r="I474">
        <v>530694</v>
      </c>
      <c r="K474" s="31">
        <v>554188</v>
      </c>
      <c r="N474" s="53" t="s">
        <v>449</v>
      </c>
      <c r="O474" s="53" t="str">
        <f>VLOOKUP(Rapor!$T$5&amp;Data!G474,Kaynak!$A$5:$L$9578,12,0)</f>
        <v>Ekim</v>
      </c>
    </row>
    <row r="475" spans="1:15" x14ac:dyDescent="0.25">
      <c r="A475" s="53" t="str">
        <f>E475&amp;IF(MAX(Rapor!$B$12:$B$16)&gt;=G475,"Topla","")</f>
        <v>2021Topla</v>
      </c>
      <c r="B475" s="53" t="str">
        <f t="shared" si="20"/>
        <v>2021Ekim</v>
      </c>
      <c r="C475" s="53"/>
      <c r="D475" s="53" t="str">
        <f t="shared" si="23"/>
        <v>202143</v>
      </c>
      <c r="E475" s="53">
        <v>2021</v>
      </c>
      <c r="F475" s="53" t="s">
        <v>640</v>
      </c>
      <c r="G475" s="82">
        <v>43</v>
      </c>
      <c r="I475">
        <v>590015</v>
      </c>
      <c r="K475" s="31">
        <v>610123</v>
      </c>
      <c r="N475" s="53" t="s">
        <v>449</v>
      </c>
      <c r="O475" s="53" t="str">
        <f>VLOOKUP(Rapor!$T$5&amp;Data!G475,Kaynak!$A$5:$L$9578,12,0)</f>
        <v>Ekim</v>
      </c>
    </row>
    <row r="476" spans="1:15" x14ac:dyDescent="0.25">
      <c r="A476" s="53" t="str">
        <f>E476&amp;IF(MAX(Rapor!$B$12:$B$16)&gt;=G476,"Topla","")</f>
        <v>2021Topla</v>
      </c>
      <c r="B476" s="53" t="str">
        <f t="shared" si="20"/>
        <v>2021Kasım</v>
      </c>
      <c r="C476" s="53"/>
      <c r="D476" s="53" t="str">
        <f t="shared" si="23"/>
        <v>202144</v>
      </c>
      <c r="E476" s="53">
        <v>2021</v>
      </c>
      <c r="F476" s="53" t="s">
        <v>641</v>
      </c>
      <c r="G476" s="82">
        <v>44</v>
      </c>
      <c r="I476">
        <v>409175</v>
      </c>
      <c r="K476" s="31">
        <v>450164</v>
      </c>
      <c r="N476" s="53" t="s">
        <v>450</v>
      </c>
      <c r="O476" s="53" t="str">
        <f>VLOOKUP(Rapor!$T$5&amp;Data!G476,Kaynak!$A$5:$L$9578,12,0)</f>
        <v>Kasım</v>
      </c>
    </row>
    <row r="477" spans="1:15" x14ac:dyDescent="0.25">
      <c r="A477" s="53" t="str">
        <f>E477&amp;IF(MAX(Rapor!$B$12:$B$16)&gt;=G477,"Topla","")</f>
        <v>2021Topla</v>
      </c>
      <c r="B477" s="53" t="str">
        <f t="shared" si="20"/>
        <v>2021Kasım</v>
      </c>
      <c r="D477" s="53" t="str">
        <f t="shared" si="23"/>
        <v>202145</v>
      </c>
      <c r="E477" s="53">
        <v>2021</v>
      </c>
      <c r="F477" s="53" t="s">
        <v>642</v>
      </c>
      <c r="G477" s="82">
        <v>45</v>
      </c>
      <c r="I477" s="31">
        <v>427854</v>
      </c>
      <c r="K477" s="31">
        <v>468160</v>
      </c>
      <c r="N477" s="53" t="s">
        <v>450</v>
      </c>
      <c r="O477" s="53" t="str">
        <f>VLOOKUP(Rapor!$T$5&amp;Data!G477,Kaynak!$A$5:$L$9578,12,0)</f>
        <v>Kasım</v>
      </c>
    </row>
    <row r="478" spans="1:15" x14ac:dyDescent="0.25">
      <c r="A478" s="53" t="str">
        <f>E478&amp;IF(MAX(Rapor!$B$12:$B$16)&gt;=G478,"Topla","")</f>
        <v>2021Topla</v>
      </c>
      <c r="B478" s="53" t="str">
        <f t="shared" si="20"/>
        <v>2021Kasım</v>
      </c>
      <c r="D478" s="53" t="str">
        <f t="shared" si="23"/>
        <v>202146</v>
      </c>
      <c r="E478" s="53">
        <v>2021</v>
      </c>
      <c r="F478" s="53" t="s">
        <v>643</v>
      </c>
      <c r="G478" s="82">
        <v>46</v>
      </c>
      <c r="I478" s="31">
        <v>566567</v>
      </c>
      <c r="K478" s="31">
        <v>666642</v>
      </c>
      <c r="N478" s="53" t="s">
        <v>450</v>
      </c>
      <c r="O478" s="53" t="str">
        <f>VLOOKUP(Rapor!$T$5&amp;Data!G478,Kaynak!$A$5:$L$9578,12,0)</f>
        <v>Kasım</v>
      </c>
    </row>
    <row r="479" spans="1:15" x14ac:dyDescent="0.25">
      <c r="A479" s="53" t="str">
        <f>E479&amp;IF(MAX(Rapor!$B$12:$B$16)&gt;=G479,"Topla","")</f>
        <v>2021Topla</v>
      </c>
      <c r="B479" s="53" t="str">
        <f t="shared" si="20"/>
        <v>2021Kasım</v>
      </c>
      <c r="D479" s="53" t="str">
        <f t="shared" si="23"/>
        <v>202147</v>
      </c>
      <c r="E479" s="53">
        <v>2021</v>
      </c>
      <c r="F479" s="53" t="s">
        <v>644</v>
      </c>
      <c r="G479" s="85">
        <v>47</v>
      </c>
      <c r="I479" s="31">
        <v>321462</v>
      </c>
      <c r="K479" s="31">
        <v>420028</v>
      </c>
      <c r="N479" s="53" t="s">
        <v>450</v>
      </c>
      <c r="O479" s="53" t="str">
        <f>VLOOKUP(Rapor!$T$5&amp;Data!G479,Kaynak!$A$5:$L$9578,12,0)</f>
        <v>Kasım</v>
      </c>
    </row>
    <row r="480" spans="1:15" x14ac:dyDescent="0.25">
      <c r="A480" s="53" t="str">
        <f>E480&amp;IF(MAX(Rapor!$B$12:$B$16)&gt;=G480,"Topla","")</f>
        <v>2021</v>
      </c>
      <c r="B480" s="53" t="str">
        <f t="shared" si="20"/>
        <v>2021Aralık</v>
      </c>
      <c r="D480" s="53" t="str">
        <f t="shared" si="23"/>
        <v>202148</v>
      </c>
      <c r="E480" s="53">
        <v>2021</v>
      </c>
      <c r="F480" s="53" t="s">
        <v>645</v>
      </c>
      <c r="G480" s="82">
        <v>48</v>
      </c>
      <c r="I480" s="31">
        <v>329104</v>
      </c>
      <c r="K480" s="31">
        <v>404841</v>
      </c>
      <c r="N480" s="53" t="s">
        <v>450</v>
      </c>
      <c r="O480" s="53" t="str">
        <f>VLOOKUP(Rapor!$T$5&amp;Data!G480,Kaynak!$A$5:$L$9578,12,0)</f>
        <v>Aralık</v>
      </c>
    </row>
    <row r="481" spans="1:15" x14ac:dyDescent="0.25">
      <c r="A481" s="53" t="str">
        <f>E481&amp;IF(MAX(Rapor!$B$12:$B$16)&gt;=G481,"Topla","")</f>
        <v>2021</v>
      </c>
      <c r="B481" s="53" t="str">
        <f t="shared" si="20"/>
        <v>2021Aralık</v>
      </c>
      <c r="D481" s="53" t="str">
        <f t="shared" si="23"/>
        <v>202149</v>
      </c>
      <c r="E481" s="53">
        <v>2021</v>
      </c>
      <c r="F481" s="53" t="s">
        <v>646</v>
      </c>
      <c r="G481" s="85">
        <v>49</v>
      </c>
      <c r="I481" s="31">
        <v>537830</v>
      </c>
      <c r="K481" s="31">
        <v>601822</v>
      </c>
      <c r="N481" t="s">
        <v>451</v>
      </c>
      <c r="O481" s="53" t="str">
        <f>VLOOKUP(Rapor!$T$5&amp;Data!G481,Kaynak!$A$5:$L$9578,12,0)</f>
        <v>Aralık</v>
      </c>
    </row>
    <row r="482" spans="1:15" x14ac:dyDescent="0.25">
      <c r="A482" s="53" t="str">
        <f>E482&amp;IF(MAX(Rapor!$B$12:$B$16)&gt;=G482,"Topla","")</f>
        <v>2021</v>
      </c>
      <c r="B482" s="53" t="str">
        <f t="shared" si="20"/>
        <v>2021Aralık</v>
      </c>
      <c r="D482" s="53" t="str">
        <f t="shared" si="23"/>
        <v>202150</v>
      </c>
      <c r="E482" s="53">
        <v>2021</v>
      </c>
      <c r="F482" s="53" t="s">
        <v>647</v>
      </c>
      <c r="G482" s="85">
        <v>50</v>
      </c>
      <c r="I482" s="31">
        <v>555534</v>
      </c>
      <c r="K482" s="31">
        <v>626450</v>
      </c>
      <c r="N482" s="53" t="s">
        <v>451</v>
      </c>
      <c r="O482" s="53" t="str">
        <f>VLOOKUP(Rapor!$T$5&amp;Data!G482,Kaynak!$A$5:$L$9578,12,0)</f>
        <v>Aralık</v>
      </c>
    </row>
    <row r="483" spans="1:15" x14ac:dyDescent="0.25">
      <c r="A483" s="53" t="str">
        <f>E483&amp;IF(MAX(Rapor!$B$12:$B$16)&gt;=G483,"Topla","")</f>
        <v>2021</v>
      </c>
      <c r="B483" s="53" t="str">
        <f t="shared" si="20"/>
        <v>2021Aralık</v>
      </c>
      <c r="D483" s="53" t="str">
        <f t="shared" si="23"/>
        <v>202151</v>
      </c>
      <c r="E483" s="53">
        <v>2021</v>
      </c>
      <c r="F483" s="53" t="s">
        <v>648</v>
      </c>
      <c r="G483" s="85">
        <v>51</v>
      </c>
      <c r="I483" s="31">
        <v>1700835</v>
      </c>
      <c r="K483" s="31">
        <v>1728354</v>
      </c>
      <c r="N483" s="53" t="s">
        <v>451</v>
      </c>
      <c r="O483" s="53" t="str">
        <f>VLOOKUP(Rapor!$T$5&amp;Data!G483,Kaynak!$A$5:$L$9578,12,0)</f>
        <v>Aralık</v>
      </c>
    </row>
    <row r="484" spans="1:15" x14ac:dyDescent="0.25">
      <c r="A484" s="53" t="str">
        <f>E484&amp;IF(MAX(Rapor!$B$12:$B$16)&gt;=G484,"Topla","")</f>
        <v>2021</v>
      </c>
      <c r="B484" s="53" t="str">
        <f t="shared" si="20"/>
        <v>2021Aralık</v>
      </c>
      <c r="D484" s="53" t="str">
        <f t="shared" si="23"/>
        <v>202152</v>
      </c>
      <c r="E484" s="53">
        <v>2021</v>
      </c>
      <c r="F484" s="53" t="s">
        <v>649</v>
      </c>
      <c r="G484" s="85">
        <v>52</v>
      </c>
      <c r="I484" s="31">
        <v>1096445</v>
      </c>
      <c r="K484" s="31">
        <v>1116953</v>
      </c>
      <c r="N484" s="53" t="s">
        <v>451</v>
      </c>
      <c r="O484" s="53" t="str">
        <f>VLOOKUP(Rapor!$T$5&amp;Data!G484,Kaynak!$A$5:$L$9578,12,0)</f>
        <v>Aralık</v>
      </c>
    </row>
    <row r="485" spans="1:15" x14ac:dyDescent="0.25">
      <c r="A485" s="53" t="str">
        <f>E485&amp;IF(MAX(Rapor!$B$12:$B$16)&gt;=G485,"Topla","")</f>
        <v>2022Topla</v>
      </c>
      <c r="B485" s="53" t="str">
        <f t="shared" si="20"/>
        <v>2022Ocak</v>
      </c>
      <c r="D485" s="53" t="str">
        <f t="shared" si="23"/>
        <v>20221</v>
      </c>
      <c r="E485" s="53">
        <v>2022</v>
      </c>
      <c r="F485" s="53" t="s">
        <v>650</v>
      </c>
      <c r="G485" s="85">
        <v>1</v>
      </c>
      <c r="I485" s="31">
        <v>903717</v>
      </c>
      <c r="K485" s="31">
        <v>925590</v>
      </c>
      <c r="N485" t="s">
        <v>440</v>
      </c>
      <c r="O485" s="53" t="str">
        <f>VLOOKUP(Rapor!$T$5&amp;Data!G485,Kaynak!$A$5:$L$9578,12,0)</f>
        <v>Ocak</v>
      </c>
    </row>
    <row r="486" spans="1:15" x14ac:dyDescent="0.25">
      <c r="A486" s="53" t="str">
        <f>E486&amp;IF(MAX(Rapor!$B$12:$B$16)&gt;=G486,"Topla","")</f>
        <v>2022Topla</v>
      </c>
      <c r="B486" s="53" t="str">
        <f t="shared" si="20"/>
        <v>2022Ocak</v>
      </c>
      <c r="D486" s="53" t="str">
        <f t="shared" si="23"/>
        <v>20222</v>
      </c>
      <c r="E486" s="53">
        <v>2022</v>
      </c>
      <c r="F486" s="53" t="s">
        <v>651</v>
      </c>
      <c r="G486" s="85">
        <v>2</v>
      </c>
      <c r="I486" s="31">
        <v>1006338</v>
      </c>
      <c r="K486" s="31">
        <v>1037534</v>
      </c>
      <c r="N486" s="53" t="s">
        <v>440</v>
      </c>
      <c r="O486" s="53" t="str">
        <f>VLOOKUP(Rapor!$T$5&amp;Data!G486,Kaynak!$A$5:$L$9578,12,0)</f>
        <v>Ocak</v>
      </c>
    </row>
    <row r="487" spans="1:15" x14ac:dyDescent="0.25">
      <c r="A487" s="53" t="str">
        <f>E487&amp;IF(MAX(Rapor!$B$12:$B$16)&gt;=G487,"Topla","")</f>
        <v>2022Topla</v>
      </c>
      <c r="B487" s="53" t="str">
        <f t="shared" si="20"/>
        <v>2022Ocak</v>
      </c>
      <c r="D487" s="53" t="str">
        <f t="shared" si="23"/>
        <v>20223</v>
      </c>
      <c r="E487" s="53">
        <v>2022</v>
      </c>
      <c r="F487" s="53" t="s">
        <v>652</v>
      </c>
      <c r="G487" s="85">
        <v>3</v>
      </c>
      <c r="I487" s="31">
        <v>1000492</v>
      </c>
      <c r="K487" s="31">
        <v>1047899</v>
      </c>
      <c r="N487" s="53" t="s">
        <v>440</v>
      </c>
      <c r="O487" s="53" t="str">
        <f>VLOOKUP(Rapor!$T$5&amp;Data!G487,Kaynak!$A$5:$L$9578,12,0)</f>
        <v>Ocak</v>
      </c>
    </row>
    <row r="488" spans="1:15" x14ac:dyDescent="0.25">
      <c r="A488" s="53" t="str">
        <f>E488&amp;IF(MAX(Rapor!$B$12:$B$16)&gt;=G488,"Topla","")</f>
        <v>2022Topla</v>
      </c>
      <c r="B488" s="53" t="str">
        <f t="shared" si="20"/>
        <v>2022Ocak</v>
      </c>
      <c r="D488" s="53" t="str">
        <f t="shared" si="23"/>
        <v>20224</v>
      </c>
      <c r="E488" s="53">
        <v>2022</v>
      </c>
      <c r="F488" s="53" t="s">
        <v>653</v>
      </c>
      <c r="G488" s="85">
        <v>4</v>
      </c>
      <c r="I488" s="31">
        <v>965744</v>
      </c>
      <c r="K488" s="31">
        <v>1045576</v>
      </c>
      <c r="N488" s="53" t="s">
        <v>440</v>
      </c>
      <c r="O488" s="53" t="str">
        <f>VLOOKUP(Rapor!$T$5&amp;Data!G488,Kaynak!$A$5:$L$9578,12,0)</f>
        <v>Ocak</v>
      </c>
    </row>
    <row r="489" spans="1:15" x14ac:dyDescent="0.25">
      <c r="A489" s="53" t="str">
        <f>E489&amp;IF(MAX(Rapor!$B$12:$B$16)&gt;=G489,"Topla","")</f>
        <v>2022Topla</v>
      </c>
      <c r="B489" s="53" t="str">
        <f t="shared" si="20"/>
        <v>2022Şubat</v>
      </c>
      <c r="D489" s="53" t="str">
        <f t="shared" si="23"/>
        <v>20225</v>
      </c>
      <c r="E489" s="53">
        <v>2022</v>
      </c>
      <c r="F489" s="53" t="s">
        <v>654</v>
      </c>
      <c r="G489" s="85">
        <v>5</v>
      </c>
      <c r="I489" s="31">
        <v>1366654</v>
      </c>
      <c r="J489" s="31"/>
      <c r="K489" s="31">
        <v>1457311</v>
      </c>
      <c r="N489" s="53" t="s">
        <v>440</v>
      </c>
      <c r="O489" s="53" t="str">
        <f>VLOOKUP(Rapor!$T$5&amp;Data!G489,Kaynak!$A$5:$L$9578,12,0)</f>
        <v>Şubat</v>
      </c>
    </row>
    <row r="490" spans="1:15" x14ac:dyDescent="0.25">
      <c r="A490" s="53" t="str">
        <f>E490&amp;IF(MAX(Rapor!$B$12:$B$16)&gt;=G490,"Topla","")</f>
        <v>2022Topla</v>
      </c>
      <c r="B490" s="53" t="str">
        <f t="shared" si="20"/>
        <v>2022Şubat</v>
      </c>
      <c r="D490" s="53" t="str">
        <f t="shared" si="23"/>
        <v>20226</v>
      </c>
      <c r="E490" s="53">
        <v>2022</v>
      </c>
      <c r="F490" t="s">
        <v>655</v>
      </c>
      <c r="G490" s="85">
        <v>6</v>
      </c>
      <c r="I490" s="31">
        <v>970877</v>
      </c>
      <c r="J490" s="31"/>
      <c r="K490" s="31">
        <v>1048849</v>
      </c>
      <c r="N490" s="53" t="s">
        <v>441</v>
      </c>
      <c r="O490" s="53" t="str">
        <f>VLOOKUP(Rapor!$T$5&amp;Data!G490,Kaynak!$A$5:$L$9578,12,0)</f>
        <v>Şubat</v>
      </c>
    </row>
    <row r="491" spans="1:15" x14ac:dyDescent="0.25">
      <c r="A491" s="53" t="str">
        <f>E491&amp;IF(MAX(Rapor!$B$12:$B$16)&gt;=G491,"Topla","")</f>
        <v>2022Topla</v>
      </c>
      <c r="B491" s="53" t="str">
        <f t="shared" si="20"/>
        <v>2022Şubat</v>
      </c>
      <c r="D491" s="53" t="str">
        <f t="shared" si="23"/>
        <v>20227</v>
      </c>
      <c r="E491" s="53">
        <v>2022</v>
      </c>
      <c r="F491" t="s">
        <v>656</v>
      </c>
      <c r="G491" s="85">
        <v>7</v>
      </c>
      <c r="I491" s="31">
        <v>739671</v>
      </c>
      <c r="J491" s="31"/>
      <c r="K491" s="31">
        <v>812173</v>
      </c>
      <c r="N491" t="s">
        <v>441</v>
      </c>
      <c r="O491" s="53" t="str">
        <f>VLOOKUP(Rapor!$T$5&amp;Data!G491,Kaynak!$A$5:$L$9578,12,0)</f>
        <v>Şubat</v>
      </c>
    </row>
    <row r="492" spans="1:15" x14ac:dyDescent="0.25">
      <c r="A492" s="53" t="str">
        <f>E492&amp;IF(MAX(Rapor!$B$12:$B$16)&gt;=G492,"Topla","")</f>
        <v>2022Topla</v>
      </c>
      <c r="B492" s="53" t="str">
        <f t="shared" si="20"/>
        <v>2022Şubat</v>
      </c>
      <c r="D492" s="53" t="str">
        <f t="shared" si="23"/>
        <v>20228</v>
      </c>
      <c r="E492" s="53">
        <v>2022</v>
      </c>
      <c r="F492" t="s">
        <v>657</v>
      </c>
      <c r="G492" s="85">
        <v>8</v>
      </c>
      <c r="I492" s="31">
        <v>631844</v>
      </c>
      <c r="J492" s="31"/>
      <c r="K492" s="31">
        <v>735511</v>
      </c>
      <c r="N492" s="53" t="s">
        <v>441</v>
      </c>
      <c r="O492" s="53" t="str">
        <f>VLOOKUP(Rapor!$T$5&amp;Data!G492,Kaynak!$A$5:$L$9578,12,0)</f>
        <v>Şubat</v>
      </c>
    </row>
    <row r="493" spans="1:15" x14ac:dyDescent="0.25">
      <c r="A493" s="53" t="str">
        <f>E493&amp;IF(MAX(Rapor!$B$12:$B$16)&gt;=G493,"Topla","")</f>
        <v>2022Topla</v>
      </c>
      <c r="B493" s="53" t="str">
        <f t="shared" si="20"/>
        <v>2022Mart</v>
      </c>
      <c r="D493" s="53" t="str">
        <f t="shared" si="23"/>
        <v>20229</v>
      </c>
      <c r="E493" s="53">
        <v>2022</v>
      </c>
      <c r="F493" t="s">
        <v>658</v>
      </c>
      <c r="G493" s="85">
        <v>9</v>
      </c>
      <c r="I493" s="31">
        <v>458807</v>
      </c>
      <c r="J493" s="31"/>
      <c r="K493" s="31">
        <v>557695</v>
      </c>
      <c r="N493" s="53" t="s">
        <v>441</v>
      </c>
      <c r="O493" s="53" t="str">
        <f>VLOOKUP(Rapor!$T$5&amp;Data!G493,Kaynak!$A$5:$L$9578,12,0)</f>
        <v>Mart</v>
      </c>
    </row>
    <row r="494" spans="1:15" x14ac:dyDescent="0.25">
      <c r="A494" s="53" t="str">
        <f>E494&amp;IF(MAX(Rapor!$B$12:$B$16)&gt;=G494,"Topla","")</f>
        <v>2022Topla</v>
      </c>
      <c r="B494" s="53" t="str">
        <f t="shared" si="20"/>
        <v>2022Mart</v>
      </c>
      <c r="C494" s="53"/>
      <c r="D494" s="53" t="str">
        <f t="shared" ref="D494:D497" si="24">+E494&amp;G494</f>
        <v>202210</v>
      </c>
      <c r="E494" s="53">
        <v>2022</v>
      </c>
      <c r="F494" s="91" t="s">
        <v>662</v>
      </c>
      <c r="G494" s="75">
        <v>10</v>
      </c>
      <c r="I494" s="92">
        <v>2357637</v>
      </c>
      <c r="J494" s="92"/>
      <c r="K494" s="92">
        <v>2388014</v>
      </c>
      <c r="N494" t="s">
        <v>442</v>
      </c>
      <c r="O494" s="53" t="str">
        <f>VLOOKUP(Rapor!$T$5&amp;Data!G494,Kaynak!$A$5:$L$9578,12,0)</f>
        <v>Mart</v>
      </c>
    </row>
    <row r="495" spans="1:15" x14ac:dyDescent="0.25">
      <c r="A495" s="53" t="str">
        <f>E495&amp;IF(MAX(Rapor!$B$12:$B$16)&gt;=G495,"Topla","")</f>
        <v>2022Topla</v>
      </c>
      <c r="B495" s="53" t="str">
        <f t="shared" si="20"/>
        <v>2022Mart</v>
      </c>
      <c r="C495" s="53"/>
      <c r="D495" s="53" t="str">
        <f t="shared" si="24"/>
        <v>202211</v>
      </c>
      <c r="E495" s="53">
        <v>2022</v>
      </c>
      <c r="F495" s="91" t="s">
        <v>663</v>
      </c>
      <c r="G495" s="75">
        <v>11</v>
      </c>
      <c r="I495" s="92">
        <v>2300082</v>
      </c>
      <c r="J495" s="92"/>
      <c r="K495" s="92">
        <v>2327359</v>
      </c>
      <c r="N495" s="53" t="s">
        <v>442</v>
      </c>
      <c r="O495" s="53" t="str">
        <f>VLOOKUP(Rapor!$T$5&amp;Data!G495,Kaynak!$A$5:$L$9578,12,0)</f>
        <v>Mart</v>
      </c>
    </row>
    <row r="496" spans="1:15" x14ac:dyDescent="0.25">
      <c r="A496" s="53" t="str">
        <f>E496&amp;IF(MAX(Rapor!$B$12:$B$16)&gt;=G496,"Topla","")</f>
        <v>2022Topla</v>
      </c>
      <c r="B496" s="53" t="str">
        <f t="shared" si="20"/>
        <v>2022Mart</v>
      </c>
      <c r="C496" s="53"/>
      <c r="D496" s="53" t="str">
        <f t="shared" si="24"/>
        <v>202212</v>
      </c>
      <c r="E496" s="53">
        <v>2022</v>
      </c>
      <c r="F496" s="91" t="s">
        <v>664</v>
      </c>
      <c r="G496" s="75">
        <v>12</v>
      </c>
      <c r="I496" s="92">
        <v>1700147</v>
      </c>
      <c r="J496" s="92"/>
      <c r="K496" s="92">
        <v>1739274</v>
      </c>
      <c r="N496" s="53" t="s">
        <v>442</v>
      </c>
      <c r="O496" s="53" t="str">
        <f>VLOOKUP(Rapor!$T$5&amp;Data!G496,Kaynak!$A$5:$L$9578,12,0)</f>
        <v>Mart</v>
      </c>
    </row>
    <row r="497" spans="1:19" x14ac:dyDescent="0.25">
      <c r="A497" s="53" t="str">
        <f>E497&amp;IF(MAX(Rapor!$B$12:$B$16)&gt;=G497,"Topla","")</f>
        <v>2022Topla</v>
      </c>
      <c r="B497" s="53" t="str">
        <f t="shared" si="20"/>
        <v>2022Mart</v>
      </c>
      <c r="C497" s="53"/>
      <c r="D497" s="53" t="str">
        <f t="shared" si="24"/>
        <v>202213</v>
      </c>
      <c r="E497" s="53">
        <v>2022</v>
      </c>
      <c r="F497" s="91" t="s">
        <v>665</v>
      </c>
      <c r="G497" s="75">
        <v>13</v>
      </c>
      <c r="I497" s="92">
        <v>969263</v>
      </c>
      <c r="J497" s="93"/>
      <c r="K497" s="93">
        <v>1027408</v>
      </c>
      <c r="N497" s="53" t="s">
        <v>442</v>
      </c>
      <c r="O497" s="53" t="str">
        <f>VLOOKUP(Rapor!$T$5&amp;Data!G497,Kaynak!$A$5:$L$9578,12,0)</f>
        <v>Mart</v>
      </c>
    </row>
    <row r="498" spans="1:19" x14ac:dyDescent="0.25">
      <c r="A498" s="53" t="str">
        <f>E498&amp;IF(MAX(Rapor!$B$12:$B$16)&gt;=G498,"Topla","")</f>
        <v>2022Topla</v>
      </c>
      <c r="B498" s="53" t="str">
        <f t="shared" si="20"/>
        <v>2022Nisan</v>
      </c>
      <c r="C498" s="53"/>
      <c r="D498" s="53" t="str">
        <f t="shared" ref="D498:D506" si="25">+E498&amp;G498</f>
        <v>202214</v>
      </c>
      <c r="E498" s="53">
        <v>2022</v>
      </c>
      <c r="F498" t="s">
        <v>666</v>
      </c>
      <c r="G498" s="75">
        <v>14</v>
      </c>
      <c r="I498" s="92">
        <v>485214</v>
      </c>
      <c r="K498" s="92">
        <v>521322</v>
      </c>
      <c r="N498" t="s">
        <v>443</v>
      </c>
      <c r="O498" s="53" t="str">
        <f>VLOOKUP(Rapor!$T$5&amp;Data!G498,Kaynak!$A$5:$L$9578,12,0)</f>
        <v>Nisan</v>
      </c>
      <c r="S498" s="31"/>
    </row>
    <row r="499" spans="1:19" x14ac:dyDescent="0.25">
      <c r="A499" s="53" t="str">
        <f>E499&amp;IF(MAX(Rapor!$B$12:$B$16)&gt;=G499,"Topla","")</f>
        <v>2022Topla</v>
      </c>
      <c r="B499" s="53" t="str">
        <f t="shared" si="20"/>
        <v>2022Nisan</v>
      </c>
      <c r="C499" s="53"/>
      <c r="D499" s="53" t="str">
        <f t="shared" si="25"/>
        <v>202215</v>
      </c>
      <c r="E499" s="53">
        <v>2022</v>
      </c>
      <c r="F499" t="s">
        <v>667</v>
      </c>
      <c r="G499" s="75">
        <v>15</v>
      </c>
      <c r="I499" s="92">
        <v>767978</v>
      </c>
      <c r="K499" s="92">
        <v>818084</v>
      </c>
      <c r="N499" s="53" t="s">
        <v>443</v>
      </c>
      <c r="O499" s="53" t="str">
        <f>VLOOKUP(Rapor!$T$5&amp;Data!G499,Kaynak!$A$5:$L$9578,12,0)</f>
        <v>Nisan</v>
      </c>
    </row>
    <row r="500" spans="1:19" x14ac:dyDescent="0.25">
      <c r="A500" s="53" t="str">
        <f>E500&amp;IF(MAX(Rapor!$B$12:$B$16)&gt;=G500,"Topla","")</f>
        <v>2022Topla</v>
      </c>
      <c r="B500" s="53" t="str">
        <f t="shared" si="20"/>
        <v>2022Nisan</v>
      </c>
      <c r="C500" s="53"/>
      <c r="D500" s="53" t="str">
        <f t="shared" si="25"/>
        <v>202216</v>
      </c>
      <c r="E500" s="53">
        <v>2022</v>
      </c>
      <c r="F500" t="s">
        <v>668</v>
      </c>
      <c r="G500" s="75">
        <v>16</v>
      </c>
      <c r="I500" s="92">
        <v>526271</v>
      </c>
      <c r="K500" s="92">
        <v>577267</v>
      </c>
      <c r="N500" s="53" t="s">
        <v>443</v>
      </c>
      <c r="O500" s="53" t="str">
        <f>VLOOKUP(Rapor!$T$5&amp;Data!G500,Kaynak!$A$5:$L$9578,12,0)</f>
        <v>Nisan</v>
      </c>
    </row>
    <row r="501" spans="1:19" x14ac:dyDescent="0.25">
      <c r="A501" s="53" t="str">
        <f>E501&amp;IF(MAX(Rapor!$B$12:$B$16)&gt;=G501,"Topla","")</f>
        <v>2022Topla</v>
      </c>
      <c r="B501" s="53" t="str">
        <f t="shared" si="20"/>
        <v>2022Nisan</v>
      </c>
      <c r="C501" s="53"/>
      <c r="D501" s="53" t="str">
        <f t="shared" si="25"/>
        <v>202217</v>
      </c>
      <c r="E501" s="53">
        <v>2022</v>
      </c>
      <c r="F501" t="s">
        <v>669</v>
      </c>
      <c r="G501" s="75">
        <v>17</v>
      </c>
      <c r="I501" s="92">
        <v>348037</v>
      </c>
      <c r="K501" s="92">
        <v>397911</v>
      </c>
      <c r="N501" s="53" t="s">
        <v>443</v>
      </c>
      <c r="O501" s="53" t="str">
        <f>VLOOKUP(Rapor!$T$5&amp;Data!G501,Kaynak!$A$5:$L$9578,12,0)</f>
        <v>Nisan</v>
      </c>
    </row>
    <row r="502" spans="1:19" x14ac:dyDescent="0.25">
      <c r="A502" s="53" t="str">
        <f>E502&amp;IF(MAX(Rapor!$B$12:$B$16)&gt;=G502,"Topla","")</f>
        <v>2022Topla</v>
      </c>
      <c r="B502" s="53" t="str">
        <f t="shared" si="20"/>
        <v>2022Mayıs</v>
      </c>
      <c r="D502" s="53" t="str">
        <f t="shared" si="25"/>
        <v>202218</v>
      </c>
      <c r="E502" s="53">
        <v>2022</v>
      </c>
      <c r="F502" t="s">
        <v>670</v>
      </c>
      <c r="G502" s="75">
        <v>18</v>
      </c>
      <c r="I502" s="92">
        <v>498603</v>
      </c>
      <c r="J502" s="53"/>
      <c r="K502" s="92">
        <v>564552</v>
      </c>
      <c r="N502" t="s">
        <v>444</v>
      </c>
      <c r="O502" s="53" t="str">
        <f>VLOOKUP(Rapor!$T$5&amp;Data!G502,Kaynak!$A$5:$L$9578,12,0)</f>
        <v>Mayıs</v>
      </c>
    </row>
    <row r="503" spans="1:19" x14ac:dyDescent="0.25">
      <c r="A503" s="53" t="str">
        <f>E503&amp;IF(MAX(Rapor!$B$12:$B$16)&gt;=G503,"Topla","")</f>
        <v>2022Topla</v>
      </c>
      <c r="B503" s="53" t="str">
        <f t="shared" si="20"/>
        <v>2022Mayıs</v>
      </c>
      <c r="D503" s="53" t="str">
        <f t="shared" si="25"/>
        <v>202219</v>
      </c>
      <c r="E503" s="53">
        <v>2022</v>
      </c>
      <c r="F503" t="s">
        <v>671</v>
      </c>
      <c r="G503" s="75">
        <v>19</v>
      </c>
      <c r="I503" s="92">
        <v>1005965</v>
      </c>
      <c r="J503" s="53"/>
      <c r="K503" s="92">
        <v>1043030</v>
      </c>
      <c r="N503" s="53" t="s">
        <v>444</v>
      </c>
      <c r="O503" s="53" t="str">
        <f>VLOOKUP(Rapor!$T$5&amp;Data!G503,Kaynak!$A$5:$L$9578,12,0)</f>
        <v>Mayıs</v>
      </c>
    </row>
    <row r="504" spans="1:19" x14ac:dyDescent="0.25">
      <c r="A504" s="53" t="str">
        <f>E504&amp;IF(MAX(Rapor!$B$12:$B$16)&gt;=G504,"Topla","")</f>
        <v>2022Topla</v>
      </c>
      <c r="B504" s="53" t="str">
        <f t="shared" si="20"/>
        <v>2022Mayıs</v>
      </c>
      <c r="D504" s="53" t="str">
        <f t="shared" si="25"/>
        <v>202220</v>
      </c>
      <c r="E504" s="53">
        <v>2022</v>
      </c>
      <c r="F504" t="s">
        <v>672</v>
      </c>
      <c r="G504" s="75">
        <v>20</v>
      </c>
      <c r="I504" s="92">
        <v>565873</v>
      </c>
      <c r="J504" s="53"/>
      <c r="K504" s="92">
        <v>626164</v>
      </c>
      <c r="N504" s="53" t="s">
        <v>444</v>
      </c>
      <c r="O504" s="53" t="str">
        <f>VLOOKUP(Rapor!$T$5&amp;Data!G504,Kaynak!$A$5:$L$9578,12,0)</f>
        <v>Mayıs</v>
      </c>
    </row>
    <row r="505" spans="1:19" x14ac:dyDescent="0.25">
      <c r="A505" s="53" t="str">
        <f>E505&amp;IF(MAX(Rapor!$B$12:$B$16)&gt;=G505,"Topla","")</f>
        <v>2022Topla</v>
      </c>
      <c r="B505" s="53" t="str">
        <f t="shared" si="20"/>
        <v>2022Mayıs</v>
      </c>
      <c r="D505" s="53" t="str">
        <f t="shared" si="25"/>
        <v>202221</v>
      </c>
      <c r="E505" s="53">
        <v>2022</v>
      </c>
      <c r="F505" t="s">
        <v>673</v>
      </c>
      <c r="G505" s="75">
        <v>21</v>
      </c>
      <c r="I505" s="92">
        <v>243193</v>
      </c>
      <c r="J505" s="53"/>
      <c r="K505" s="92">
        <v>304826</v>
      </c>
      <c r="N505" s="53" t="s">
        <v>444</v>
      </c>
      <c r="O505" s="53" t="str">
        <f>VLOOKUP(Rapor!$T$5&amp;Data!G505,Kaynak!$A$5:$L$9578,12,0)</f>
        <v>Mayıs</v>
      </c>
    </row>
    <row r="506" spans="1:19" x14ac:dyDescent="0.25">
      <c r="A506" s="53" t="str">
        <f>E506&amp;IF(MAX(Rapor!$B$12:$B$16)&gt;=G506,"Topla","")</f>
        <v>2022Topla</v>
      </c>
      <c r="B506" s="53" t="str">
        <f t="shared" si="20"/>
        <v>2022Haziran</v>
      </c>
      <c r="D506" s="53" t="str">
        <f t="shared" si="25"/>
        <v>202222</v>
      </c>
      <c r="E506" s="53">
        <v>2022</v>
      </c>
      <c r="F506" t="s">
        <v>674</v>
      </c>
      <c r="G506" s="75">
        <v>22</v>
      </c>
      <c r="I506" s="92">
        <v>264314</v>
      </c>
      <c r="J506" s="53"/>
      <c r="K506" s="92">
        <v>305933</v>
      </c>
      <c r="N506" s="53" t="s">
        <v>444</v>
      </c>
      <c r="O506" s="53" t="str">
        <f>VLOOKUP(Rapor!$T$5&amp;Data!G506,Kaynak!$A$5:$L$9578,12,0)</f>
        <v>Haziran</v>
      </c>
    </row>
    <row r="507" spans="1:19" x14ac:dyDescent="0.25">
      <c r="A507" s="53" t="str">
        <f>E507&amp;IF(MAX(Rapor!$B$12:$B$16)&gt;=G507,"Topla","")</f>
        <v>2022Topla</v>
      </c>
      <c r="B507" s="53" t="str">
        <f t="shared" ref="B507:B510" si="26">E507&amp;O507</f>
        <v>2022Haziran</v>
      </c>
      <c r="C507" s="53"/>
      <c r="D507" s="53" t="str">
        <f t="shared" ref="D507:D510" si="27">+E507&amp;G507</f>
        <v>202223</v>
      </c>
      <c r="E507" s="53">
        <v>2022</v>
      </c>
      <c r="F507" s="91" t="s">
        <v>676</v>
      </c>
      <c r="G507" s="75">
        <v>23</v>
      </c>
      <c r="I507" s="92">
        <v>275962</v>
      </c>
      <c r="J507" s="92"/>
      <c r="K507" s="92">
        <v>319438</v>
      </c>
      <c r="N507" t="s">
        <v>445</v>
      </c>
      <c r="O507" s="53" t="str">
        <f>VLOOKUP(Rapor!$T$5&amp;Data!G507,Kaynak!$A$5:$L$9578,12,0)</f>
        <v>Haziran</v>
      </c>
    </row>
    <row r="508" spans="1:19" x14ac:dyDescent="0.25">
      <c r="A508" s="53" t="str">
        <f>E508&amp;IF(MAX(Rapor!$B$12:$B$16)&gt;=G508,"Topla","")</f>
        <v>2022Topla</v>
      </c>
      <c r="B508" s="53" t="str">
        <f t="shared" si="26"/>
        <v>2022Haziran</v>
      </c>
      <c r="C508" s="53"/>
      <c r="D508" s="53" t="str">
        <f t="shared" si="27"/>
        <v>202224</v>
      </c>
      <c r="E508" s="53">
        <v>2022</v>
      </c>
      <c r="F508" s="91" t="s">
        <v>677</v>
      </c>
      <c r="G508" s="75">
        <v>24</v>
      </c>
      <c r="I508" s="92">
        <v>447547</v>
      </c>
      <c r="J508" s="92"/>
      <c r="K508" s="92">
        <v>486630</v>
      </c>
      <c r="N508" s="53" t="s">
        <v>445</v>
      </c>
      <c r="O508" s="53" t="str">
        <f>VLOOKUP(Rapor!$T$5&amp;Data!G508,Kaynak!$A$5:$L$9578,12,0)</f>
        <v>Haziran</v>
      </c>
    </row>
    <row r="509" spans="1:19" x14ac:dyDescent="0.25">
      <c r="A509" s="53" t="str">
        <f>E509&amp;IF(MAX(Rapor!$B$12:$B$16)&gt;=G509,"Topla","")</f>
        <v>2022Topla</v>
      </c>
      <c r="B509" s="53" t="str">
        <f t="shared" si="26"/>
        <v>2022Haziran</v>
      </c>
      <c r="C509" s="53"/>
      <c r="D509" s="53" t="str">
        <f t="shared" si="27"/>
        <v>202225</v>
      </c>
      <c r="E509" s="53">
        <v>2022</v>
      </c>
      <c r="F509" s="91" t="s">
        <v>678</v>
      </c>
      <c r="G509" s="75">
        <v>25</v>
      </c>
      <c r="I509" s="92">
        <v>334425</v>
      </c>
      <c r="J509" s="92"/>
      <c r="K509" s="92">
        <v>375310</v>
      </c>
      <c r="N509" s="53" t="s">
        <v>445</v>
      </c>
      <c r="O509" s="53" t="str">
        <f>VLOOKUP(Rapor!$T$5&amp;Data!G509,Kaynak!$A$5:$L$9578,12,0)</f>
        <v>Haziran</v>
      </c>
    </row>
    <row r="510" spans="1:19" x14ac:dyDescent="0.25">
      <c r="A510" s="53" t="str">
        <f>E510&amp;IF(MAX(Rapor!$B$12:$B$16)&gt;=G510,"Topla","")</f>
        <v>2022Topla</v>
      </c>
      <c r="B510" s="53" t="str">
        <f t="shared" si="26"/>
        <v>2022Haziran</v>
      </c>
      <c r="C510" s="53"/>
      <c r="D510" s="53" t="str">
        <f t="shared" si="27"/>
        <v>202226</v>
      </c>
      <c r="E510" s="53">
        <v>2022</v>
      </c>
      <c r="F510" s="91" t="s">
        <v>675</v>
      </c>
      <c r="G510" s="75">
        <v>26</v>
      </c>
      <c r="I510" s="92">
        <v>266623</v>
      </c>
      <c r="J510" s="92"/>
      <c r="K510" s="92">
        <v>292649</v>
      </c>
      <c r="N510" s="53" t="s">
        <v>445</v>
      </c>
      <c r="O510" s="53" t="str">
        <f>VLOOKUP(Rapor!$T$5&amp;Data!G510,Kaynak!$A$5:$L$9578,12,0)</f>
        <v>Haziran</v>
      </c>
    </row>
    <row r="511" spans="1:19" x14ac:dyDescent="0.25">
      <c r="A511" s="53" t="str">
        <f>E511&amp;IF(MAX(Rapor!$B$12:$B$16)&gt;=G511,"Topla","")</f>
        <v>2022Topla</v>
      </c>
      <c r="B511" s="53" t="str">
        <f t="shared" si="20"/>
        <v>2022Temmuz</v>
      </c>
      <c r="D511" s="53" t="str">
        <f t="shared" ref="D511:D514" si="28">+E511&amp;G511</f>
        <v>202227</v>
      </c>
      <c r="E511" s="53">
        <v>2022</v>
      </c>
      <c r="F511" s="91" t="s">
        <v>679</v>
      </c>
      <c r="G511" s="75">
        <v>27</v>
      </c>
      <c r="H511" s="53"/>
      <c r="I511" s="53">
        <v>451082</v>
      </c>
      <c r="J511" s="92"/>
      <c r="K511" s="92">
        <v>469032</v>
      </c>
      <c r="L511" s="53"/>
      <c r="M511" s="53"/>
      <c r="N511" s="53" t="s">
        <v>446</v>
      </c>
      <c r="O511" s="53" t="str">
        <f>VLOOKUP(Rapor!$T$5&amp;Data!G511,Kaynak!$A$5:$L$9578,12,0)</f>
        <v>Temmuz</v>
      </c>
    </row>
    <row r="512" spans="1:19" x14ac:dyDescent="0.25">
      <c r="A512" s="53" t="str">
        <f>E512&amp;IF(MAX(Rapor!$B$12:$B$16)&gt;=G512,"Topla","")</f>
        <v>2022Topla</v>
      </c>
      <c r="B512" s="53" t="str">
        <f t="shared" si="20"/>
        <v>2022Temmuz</v>
      </c>
      <c r="D512" s="53" t="str">
        <f t="shared" si="28"/>
        <v>202228</v>
      </c>
      <c r="E512" s="53">
        <v>2022</v>
      </c>
      <c r="F512" s="91" t="s">
        <v>680</v>
      </c>
      <c r="G512" s="75">
        <v>28</v>
      </c>
      <c r="H512" s="53"/>
      <c r="I512" s="53">
        <v>860877</v>
      </c>
      <c r="J512" s="92"/>
      <c r="K512" s="92">
        <v>874617</v>
      </c>
      <c r="L512" s="53"/>
      <c r="M512" s="53"/>
      <c r="N512" s="53" t="s">
        <v>446</v>
      </c>
      <c r="O512" s="53" t="str">
        <f>VLOOKUP(Rapor!$T$5&amp;Data!G512,Kaynak!$A$5:$L$9578,12,0)</f>
        <v>Temmuz</v>
      </c>
    </row>
    <row r="513" spans="1:15" x14ac:dyDescent="0.25">
      <c r="A513" s="53" t="str">
        <f>E513&amp;IF(MAX(Rapor!$B$12:$B$16)&gt;=G513,"Topla","")</f>
        <v>2022Topla</v>
      </c>
      <c r="B513" s="53" t="str">
        <f t="shared" si="20"/>
        <v>2022Temmuz</v>
      </c>
      <c r="D513" s="53" t="str">
        <f t="shared" si="28"/>
        <v>202229</v>
      </c>
      <c r="E513" s="53">
        <v>2022</v>
      </c>
      <c r="F513" s="91" t="s">
        <v>681</v>
      </c>
      <c r="G513" s="103">
        <v>29</v>
      </c>
      <c r="H513" s="53"/>
      <c r="I513" s="53">
        <v>474467</v>
      </c>
      <c r="J513" s="92"/>
      <c r="K513" s="92">
        <v>488755</v>
      </c>
      <c r="L513" s="53"/>
      <c r="M513" s="53"/>
      <c r="N513" s="53" t="s">
        <v>446</v>
      </c>
      <c r="O513" s="53" t="str">
        <f>VLOOKUP(Rapor!$T$5&amp;Data!G513,Kaynak!$A$5:$L$9578,12,0)</f>
        <v>Temmuz</v>
      </c>
    </row>
    <row r="514" spans="1:15" x14ac:dyDescent="0.25">
      <c r="A514" s="53" t="str">
        <f>E514&amp;IF(MAX(Rapor!$B$12:$B$16)&gt;=G514,"Topla","")</f>
        <v>2022Topla</v>
      </c>
      <c r="B514" s="53" t="str">
        <f t="shared" si="20"/>
        <v>2022Temmuz</v>
      </c>
      <c r="D514" s="53" t="str">
        <f t="shared" si="28"/>
        <v>202230</v>
      </c>
      <c r="E514" s="53">
        <v>2022</v>
      </c>
      <c r="F514" s="91" t="s">
        <v>682</v>
      </c>
      <c r="G514" s="103">
        <v>30</v>
      </c>
      <c r="H514" s="53"/>
      <c r="I514" s="53">
        <v>341596</v>
      </c>
      <c r="J514" s="92"/>
      <c r="K514" s="92">
        <v>366866</v>
      </c>
      <c r="L514" s="53"/>
      <c r="M514" s="53"/>
      <c r="N514" s="53" t="s">
        <v>446</v>
      </c>
      <c r="O514" s="53" t="str">
        <f>VLOOKUP(Rapor!$T$5&amp;Data!G514,Kaynak!$A$5:$L$9578,12,0)</f>
        <v>Temmuz</v>
      </c>
    </row>
    <row r="515" spans="1:15" x14ac:dyDescent="0.25">
      <c r="A515" s="53" t="str">
        <f>E515&amp;IF(MAX(Rapor!$B$12:$B$16)&gt;=G515,"Topla","")</f>
        <v>2022Topla</v>
      </c>
      <c r="B515" s="53" t="str">
        <f t="shared" ref="B515" si="29">E515&amp;O515</f>
        <v>2022Ağustos</v>
      </c>
      <c r="C515" s="53"/>
      <c r="D515" s="53" t="str">
        <f t="shared" ref="D515" si="30">+E515&amp;G515</f>
        <v>202231</v>
      </c>
      <c r="E515" s="53">
        <v>2022</v>
      </c>
      <c r="F515" s="53" t="s">
        <v>683</v>
      </c>
      <c r="G515" s="104">
        <v>31</v>
      </c>
      <c r="H515" s="31"/>
      <c r="I515" s="31">
        <v>292367</v>
      </c>
      <c r="J515" s="31"/>
      <c r="K515" s="31">
        <v>315357</v>
      </c>
      <c r="N515" t="s">
        <v>447</v>
      </c>
      <c r="O515" s="53" t="str">
        <f>VLOOKUP(Rapor!$T$5&amp;Data!G515,Kaynak!$A$5:$L$9578,12,0)</f>
        <v>Ağustos</v>
      </c>
    </row>
    <row r="516" spans="1:15" x14ac:dyDescent="0.25">
      <c r="A516" s="53" t="str">
        <f>E516&amp;IF(MAX(Rapor!$B$12:$B$16)&gt;=G516,"Topla","")</f>
        <v>2022Topla</v>
      </c>
      <c r="B516" s="53" t="str">
        <f t="shared" ref="B516:B519" si="31">E516&amp;O516</f>
        <v>2022Ağustos</v>
      </c>
      <c r="C516" s="53"/>
      <c r="D516" s="53" t="str">
        <f t="shared" ref="D516:D519" si="32">+E516&amp;G516</f>
        <v>202232</v>
      </c>
      <c r="E516" s="53">
        <v>2022</v>
      </c>
      <c r="F516" s="53" t="s">
        <v>684</v>
      </c>
      <c r="G516" s="104">
        <v>32</v>
      </c>
      <c r="H516" s="31"/>
      <c r="I516" s="31">
        <v>301424</v>
      </c>
      <c r="J516" s="31"/>
      <c r="K516" s="31">
        <v>331279</v>
      </c>
      <c r="N516" s="53" t="s">
        <v>447</v>
      </c>
      <c r="O516" s="53" t="str">
        <f>VLOOKUP(Rapor!$T$5&amp;Data!G516,Kaynak!$A$5:$L$9578,12,0)</f>
        <v>Ağustos</v>
      </c>
    </row>
    <row r="517" spans="1:15" x14ac:dyDescent="0.25">
      <c r="A517" s="53" t="str">
        <f>E517&amp;IF(MAX(Rapor!$B$12:$B$16)&gt;=G517,"Topla","")</f>
        <v>2022Topla</v>
      </c>
      <c r="B517" s="53" t="str">
        <f t="shared" si="31"/>
        <v>2022Ağustos</v>
      </c>
      <c r="C517" s="53"/>
      <c r="D517" s="53" t="str">
        <f t="shared" si="32"/>
        <v>202233</v>
      </c>
      <c r="E517" s="53">
        <v>2022</v>
      </c>
      <c r="F517" s="53" t="s">
        <v>685</v>
      </c>
      <c r="G517" s="104">
        <v>33</v>
      </c>
      <c r="H517" s="31"/>
      <c r="I517" s="31">
        <v>296166</v>
      </c>
      <c r="J517" s="31"/>
      <c r="K517" s="31">
        <v>315538</v>
      </c>
      <c r="N517" s="53" t="s">
        <v>447</v>
      </c>
      <c r="O517" s="53" t="str">
        <f>VLOOKUP(Rapor!$T$5&amp;Data!G517,Kaynak!$A$5:$L$9578,12,0)</f>
        <v>Ağustos</v>
      </c>
    </row>
    <row r="518" spans="1:15" x14ac:dyDescent="0.25">
      <c r="A518" s="53" t="str">
        <f>E518&amp;IF(MAX(Rapor!$B$12:$B$16)&gt;=G518,"Topla","")</f>
        <v>2022Topla</v>
      </c>
      <c r="B518" s="53" t="str">
        <f t="shared" si="31"/>
        <v>2022Ağustos</v>
      </c>
      <c r="C518" s="53"/>
      <c r="D518" s="53" t="str">
        <f t="shared" si="32"/>
        <v>202234</v>
      </c>
      <c r="E518" s="53">
        <v>2022</v>
      </c>
      <c r="F518" s="53" t="s">
        <v>686</v>
      </c>
      <c r="G518" s="104">
        <v>34</v>
      </c>
      <c r="H518" s="31"/>
      <c r="I518" s="31">
        <v>243782</v>
      </c>
      <c r="J518" s="31"/>
      <c r="K518" s="31">
        <v>282098</v>
      </c>
      <c r="N518" s="53" t="s">
        <v>447</v>
      </c>
      <c r="O518" s="53" t="str">
        <f>VLOOKUP(Rapor!$T$5&amp;Data!G518,Kaynak!$A$5:$L$9578,12,0)</f>
        <v>Ağustos</v>
      </c>
    </row>
    <row r="519" spans="1:15" x14ac:dyDescent="0.25">
      <c r="A519" s="53" t="str">
        <f>E519&amp;IF(MAX(Rapor!$B$12:$B$16)&gt;=G519,"Topla","")</f>
        <v>2022Topla</v>
      </c>
      <c r="B519" s="53" t="str">
        <f t="shared" si="31"/>
        <v>2022Eylül</v>
      </c>
      <c r="C519" s="53"/>
      <c r="D519" s="53" t="str">
        <f t="shared" si="32"/>
        <v>202235</v>
      </c>
      <c r="E519" s="53">
        <v>2022</v>
      </c>
      <c r="F519" s="53" t="s">
        <v>687</v>
      </c>
      <c r="G519" s="104">
        <v>35</v>
      </c>
      <c r="H519" s="31"/>
      <c r="I519" s="31">
        <v>207409</v>
      </c>
      <c r="J519" s="31"/>
      <c r="K519" s="31">
        <v>262643</v>
      </c>
      <c r="N519" s="53" t="s">
        <v>447</v>
      </c>
      <c r="O519" s="53" t="str">
        <f>VLOOKUP(Rapor!$T$5&amp;Data!G519,Kaynak!$A$5:$L$9578,12,0)</f>
        <v>Eylül</v>
      </c>
    </row>
    <row r="520" spans="1:15" x14ac:dyDescent="0.25">
      <c r="A520" s="53" t="str">
        <f>E520&amp;IF(MAX(Rapor!$B$12:$B$16)&gt;=G520,"Topla","")</f>
        <v>2022Topla</v>
      </c>
      <c r="B520" s="53" t="str">
        <f t="shared" ref="B520:B523" si="33">E520&amp;O520</f>
        <v>2022Eylül</v>
      </c>
      <c r="C520" s="53"/>
      <c r="D520" s="53" t="str">
        <f t="shared" ref="D520:D528" si="34">+E520&amp;G520</f>
        <v>202236</v>
      </c>
      <c r="E520" s="53">
        <v>2022</v>
      </c>
      <c r="F520" s="53" t="s">
        <v>689</v>
      </c>
      <c r="G520" s="104">
        <v>36</v>
      </c>
      <c r="H520" s="31"/>
      <c r="I520" s="31">
        <v>226101</v>
      </c>
      <c r="J520" s="31"/>
      <c r="K520" s="31">
        <v>264514</v>
      </c>
      <c r="N520" t="s">
        <v>448</v>
      </c>
      <c r="O520" s="53" t="str">
        <f>VLOOKUP(Rapor!$T$5&amp;Data!G520,Kaynak!$A$5:$L$9578,12,0)</f>
        <v>Eylül</v>
      </c>
    </row>
    <row r="521" spans="1:15" x14ac:dyDescent="0.25">
      <c r="A521" s="53" t="str">
        <f>E521&amp;IF(MAX(Rapor!$B$12:$B$16)&gt;=G521,"Topla","")</f>
        <v>2022Topla</v>
      </c>
      <c r="B521" s="53" t="str">
        <f t="shared" si="33"/>
        <v>2022Eylül</v>
      </c>
      <c r="C521" s="53"/>
      <c r="D521" s="53" t="str">
        <f t="shared" si="34"/>
        <v>202237</v>
      </c>
      <c r="E521" s="53">
        <v>2022</v>
      </c>
      <c r="F521" s="53" t="s">
        <v>690</v>
      </c>
      <c r="G521" s="104">
        <v>37</v>
      </c>
      <c r="H521" s="31"/>
      <c r="I521" s="31">
        <v>138613</v>
      </c>
      <c r="J521" s="31"/>
      <c r="K521" s="31">
        <v>180424</v>
      </c>
      <c r="N521" s="53" t="s">
        <v>448</v>
      </c>
      <c r="O521" s="53" t="str">
        <f>VLOOKUP(Rapor!$T$5&amp;Data!G521,Kaynak!$A$5:$L$9578,12,0)</f>
        <v>Eylül</v>
      </c>
    </row>
    <row r="522" spans="1:15" x14ac:dyDescent="0.25">
      <c r="A522" s="53" t="str">
        <f>E522&amp;IF(MAX(Rapor!$B$12:$B$16)&gt;=G522,"Topla","")</f>
        <v>2022Topla</v>
      </c>
      <c r="B522" s="53" t="str">
        <f t="shared" si="33"/>
        <v>2022Eylül</v>
      </c>
      <c r="C522" s="53"/>
      <c r="D522" s="53" t="str">
        <f t="shared" si="34"/>
        <v>202238</v>
      </c>
      <c r="E522" s="53">
        <v>2022</v>
      </c>
      <c r="F522" s="53" t="s">
        <v>691</v>
      </c>
      <c r="G522" s="104">
        <v>38</v>
      </c>
      <c r="H522" s="31"/>
      <c r="I522" s="31">
        <v>148069</v>
      </c>
      <c r="J522" s="31"/>
      <c r="K522" s="31">
        <v>196870</v>
      </c>
      <c r="N522" s="53" t="s">
        <v>448</v>
      </c>
      <c r="O522" s="53" t="str">
        <f>VLOOKUP(Rapor!$T$5&amp;Data!G522,Kaynak!$A$5:$L$9578,12,0)</f>
        <v>Eylül</v>
      </c>
    </row>
    <row r="523" spans="1:15" x14ac:dyDescent="0.25">
      <c r="A523" s="53" t="str">
        <f>E523&amp;IF(MAX(Rapor!$B$12:$B$16)&gt;=G523,"Topla","")</f>
        <v>2022Topla</v>
      </c>
      <c r="B523" s="53" t="str">
        <f t="shared" si="33"/>
        <v>2022Eylül</v>
      </c>
      <c r="C523" s="53"/>
      <c r="D523" s="53" t="str">
        <f t="shared" si="34"/>
        <v>202239</v>
      </c>
      <c r="E523" s="53">
        <v>2022</v>
      </c>
      <c r="F523" s="53" t="s">
        <v>692</v>
      </c>
      <c r="G523" s="104">
        <v>39</v>
      </c>
      <c r="H523" s="31"/>
      <c r="I523" s="31">
        <v>275354</v>
      </c>
      <c r="J523" s="31"/>
      <c r="K523" s="31">
        <v>317666</v>
      </c>
      <c r="N523" s="53" t="s">
        <v>448</v>
      </c>
      <c r="O523" s="53" t="str">
        <f>VLOOKUP(Rapor!$T$5&amp;Data!G523,Kaynak!$A$5:$L$9578,12,0)</f>
        <v>Eylül</v>
      </c>
    </row>
    <row r="524" spans="1:15" x14ac:dyDescent="0.25">
      <c r="A524" s="53" t="str">
        <f>E524&amp;IF(MAX(Rapor!$B$12:$B$16)&gt;=G524,"Topla","")</f>
        <v>2022Topla</v>
      </c>
      <c r="B524" s="53" t="str">
        <f t="shared" ref="B524:B579" si="35">E524&amp;O524</f>
        <v>2022Ekim</v>
      </c>
      <c r="D524" s="53" t="str">
        <f t="shared" si="34"/>
        <v>202240</v>
      </c>
      <c r="E524" s="53">
        <v>2022</v>
      </c>
      <c r="F524" t="s">
        <v>693</v>
      </c>
      <c r="G524" s="104">
        <f>+G523+1</f>
        <v>40</v>
      </c>
      <c r="I524" s="92">
        <v>271547</v>
      </c>
      <c r="K524" s="92">
        <v>316145</v>
      </c>
      <c r="N524" t="s">
        <v>449</v>
      </c>
      <c r="O524" s="53" t="str">
        <f>VLOOKUP(Rapor!$T$5&amp;Data!G524,Kaynak!$A$5:$L$9578,12,0)</f>
        <v>Ekim</v>
      </c>
    </row>
    <row r="525" spans="1:15" x14ac:dyDescent="0.25">
      <c r="A525" s="53" t="str">
        <f>E525&amp;IF(MAX(Rapor!$B$12:$B$16)&gt;=G525,"Topla","")</f>
        <v>2022Topla</v>
      </c>
      <c r="B525" s="53" t="str">
        <f t="shared" si="35"/>
        <v>2022Ekim</v>
      </c>
      <c r="D525" s="53" t="str">
        <f t="shared" si="34"/>
        <v>202241</v>
      </c>
      <c r="E525" s="53">
        <v>2022</v>
      </c>
      <c r="F525" t="s">
        <v>694</v>
      </c>
      <c r="G525" s="104">
        <f t="shared" ref="G525:G528" si="36">+G524+1</f>
        <v>41</v>
      </c>
      <c r="I525" s="92">
        <v>343897</v>
      </c>
      <c r="K525" s="92">
        <v>379091</v>
      </c>
      <c r="N525" s="53" t="s">
        <v>449</v>
      </c>
      <c r="O525" s="53" t="str">
        <f>VLOOKUP(Rapor!$T$5&amp;Data!G525,Kaynak!$A$5:$L$9578,12,0)</f>
        <v>Ekim</v>
      </c>
    </row>
    <row r="526" spans="1:15" x14ac:dyDescent="0.25">
      <c r="A526" s="53" t="str">
        <f>E526&amp;IF(MAX(Rapor!$B$12:$B$16)&gt;=G526,"Topla","")</f>
        <v>2022Topla</v>
      </c>
      <c r="B526" s="53" t="str">
        <f t="shared" si="35"/>
        <v>2022Ekim</v>
      </c>
      <c r="D526" s="53" t="str">
        <f t="shared" si="34"/>
        <v>202242</v>
      </c>
      <c r="E526" s="53">
        <v>2022</v>
      </c>
      <c r="F526" t="s">
        <v>695</v>
      </c>
      <c r="G526" s="104">
        <f t="shared" si="36"/>
        <v>42</v>
      </c>
      <c r="I526" s="92">
        <v>378041</v>
      </c>
      <c r="K526" s="92">
        <v>413736</v>
      </c>
      <c r="N526" s="53" t="s">
        <v>449</v>
      </c>
      <c r="O526" s="53" t="str">
        <f>VLOOKUP(Rapor!$T$5&amp;Data!G526,Kaynak!$A$5:$L$9578,12,0)</f>
        <v>Ekim</v>
      </c>
    </row>
    <row r="527" spans="1:15" x14ac:dyDescent="0.25">
      <c r="A527" s="53" t="str">
        <f>E527&amp;IF(MAX(Rapor!$B$12:$B$16)&gt;=G527,"Topla","")</f>
        <v>2022Topla</v>
      </c>
      <c r="B527" s="53" t="str">
        <f t="shared" si="35"/>
        <v>2022Ekim</v>
      </c>
      <c r="D527" s="53" t="str">
        <f t="shared" si="34"/>
        <v>202243</v>
      </c>
      <c r="E527" s="53">
        <v>2022</v>
      </c>
      <c r="F527" t="s">
        <v>696</v>
      </c>
      <c r="G527" s="104">
        <f t="shared" si="36"/>
        <v>43</v>
      </c>
      <c r="I527" s="92">
        <v>580370</v>
      </c>
      <c r="K527" s="92">
        <v>602034</v>
      </c>
      <c r="N527" s="53" t="s">
        <v>449</v>
      </c>
      <c r="O527" s="53" t="str">
        <f>VLOOKUP(Rapor!$T$5&amp;Data!G527,Kaynak!$A$5:$L$9578,12,0)</f>
        <v>Ekim</v>
      </c>
    </row>
    <row r="528" spans="1:15" x14ac:dyDescent="0.25">
      <c r="A528" s="53" t="str">
        <f>E528&amp;IF(MAX(Rapor!$B$12:$B$16)&gt;=G528,"Topla","")</f>
        <v>2022Topla</v>
      </c>
      <c r="B528" s="53" t="str">
        <f t="shared" si="35"/>
        <v>2022Kasım</v>
      </c>
      <c r="D528" s="53" t="str">
        <f t="shared" si="34"/>
        <v>202244</v>
      </c>
      <c r="E528" s="53">
        <v>2022</v>
      </c>
      <c r="F528" t="s">
        <v>697</v>
      </c>
      <c r="G528" s="104">
        <f t="shared" si="36"/>
        <v>44</v>
      </c>
      <c r="I528" s="92">
        <v>522091</v>
      </c>
      <c r="K528" s="92">
        <v>544974</v>
      </c>
      <c r="N528" s="53" t="s">
        <v>449</v>
      </c>
      <c r="O528" s="53" t="str">
        <f>VLOOKUP(Rapor!$T$5&amp;Data!G528,Kaynak!$A$5:$L$9578,12,0)</f>
        <v>Kasım</v>
      </c>
    </row>
    <row r="529" spans="1:15" x14ac:dyDescent="0.25">
      <c r="A529" s="53" t="str">
        <f>E529&amp;IF(MAX(Rapor!$B$12:$B$16)&gt;=G529,"Topla","")</f>
        <v>2022Topla</v>
      </c>
      <c r="B529" s="53" t="str">
        <f t="shared" ref="B529:B532" si="37">E529&amp;O529</f>
        <v>2022Kasım</v>
      </c>
      <c r="C529" s="53"/>
      <c r="D529" s="53" t="str">
        <f t="shared" ref="D529:D532" si="38">+E529&amp;G529</f>
        <v>202245</v>
      </c>
      <c r="E529" s="53">
        <v>2022</v>
      </c>
      <c r="F529" t="s">
        <v>698</v>
      </c>
      <c r="G529" s="75">
        <v>45</v>
      </c>
      <c r="I529" s="31">
        <v>402692</v>
      </c>
      <c r="J529" s="53"/>
      <c r="K529" s="31">
        <v>440960</v>
      </c>
      <c r="N529" t="s">
        <v>450</v>
      </c>
      <c r="O529" s="53" t="str">
        <f>VLOOKUP(Rapor!$T$5&amp;Data!G529,Kaynak!$A$5:$L$9578,12,0)</f>
        <v>Kasım</v>
      </c>
    </row>
    <row r="530" spans="1:15" x14ac:dyDescent="0.25">
      <c r="A530" s="53" t="str">
        <f>E530&amp;IF(MAX(Rapor!$B$12:$B$16)&gt;=G530,"Topla","")</f>
        <v>2022Topla</v>
      </c>
      <c r="B530" s="53" t="str">
        <f t="shared" si="37"/>
        <v>2022Kasım</v>
      </c>
      <c r="C530" s="53"/>
      <c r="D530" s="53" t="str">
        <f t="shared" si="38"/>
        <v>202246</v>
      </c>
      <c r="E530" s="53">
        <v>2022</v>
      </c>
      <c r="F530" t="s">
        <v>699</v>
      </c>
      <c r="G530" s="75">
        <v>46</v>
      </c>
      <c r="I530" s="31">
        <v>907666</v>
      </c>
      <c r="J530" s="53"/>
      <c r="K530" s="31">
        <v>960519</v>
      </c>
      <c r="N530" s="53" t="s">
        <v>450</v>
      </c>
      <c r="O530" s="53" t="str">
        <f>VLOOKUP(Rapor!$T$5&amp;Data!G530,Kaynak!$A$5:$L$9578,12,0)</f>
        <v>Kasım</v>
      </c>
    </row>
    <row r="531" spans="1:15" x14ac:dyDescent="0.25">
      <c r="A531" s="53" t="str">
        <f>E531&amp;IF(MAX(Rapor!$B$12:$B$16)&gt;=G531,"Topla","")</f>
        <v>2022Topla</v>
      </c>
      <c r="B531" s="53" t="str">
        <f t="shared" si="37"/>
        <v>2022Kasım</v>
      </c>
      <c r="C531" s="53"/>
      <c r="D531" s="53" t="str">
        <f t="shared" si="38"/>
        <v>202247</v>
      </c>
      <c r="E531" s="53">
        <v>2022</v>
      </c>
      <c r="F531" t="s">
        <v>700</v>
      </c>
      <c r="G531" s="75">
        <v>47</v>
      </c>
      <c r="I531" s="31">
        <v>756916</v>
      </c>
      <c r="J531" s="53"/>
      <c r="K531" s="31">
        <v>818535</v>
      </c>
      <c r="N531" s="53" t="s">
        <v>450</v>
      </c>
      <c r="O531" s="53" t="str">
        <f>VLOOKUP(Rapor!$T$5&amp;Data!G531,Kaynak!$A$5:$L$9578,12,0)</f>
        <v>Kasım</v>
      </c>
    </row>
    <row r="532" spans="1:15" x14ac:dyDescent="0.25">
      <c r="A532" s="53" t="str">
        <f>E532&amp;IF(MAX(Rapor!$B$12:$B$16)&gt;=G532,"Topla","")</f>
        <v>2022</v>
      </c>
      <c r="B532" s="53" t="str">
        <f t="shared" si="37"/>
        <v>2022Aralık</v>
      </c>
      <c r="C532" s="53"/>
      <c r="D532" s="53" t="str">
        <f t="shared" si="38"/>
        <v>202248</v>
      </c>
      <c r="E532" s="53">
        <v>2022</v>
      </c>
      <c r="F532" t="s">
        <v>701</v>
      </c>
      <c r="G532" s="75">
        <v>48</v>
      </c>
      <c r="I532" s="31">
        <v>493024</v>
      </c>
      <c r="J532" s="53"/>
      <c r="K532" s="31">
        <v>552986</v>
      </c>
      <c r="N532" s="53" t="s">
        <v>450</v>
      </c>
      <c r="O532" s="53" t="str">
        <f>VLOOKUP(Rapor!$T$5&amp;Data!G532,Kaynak!$A$5:$L$9578,12,0)</f>
        <v>Aralık</v>
      </c>
    </row>
    <row r="533" spans="1:15" x14ac:dyDescent="0.25">
      <c r="A533" s="53" t="str">
        <f>E533&amp;IF(MAX(Rapor!$B$12:$B$16)&gt;=G533,"Topla","")</f>
        <v>2022</v>
      </c>
      <c r="B533" s="53" t="str">
        <f t="shared" ref="B533:B536" si="39">E533&amp;O533</f>
        <v>2022Aralık</v>
      </c>
      <c r="C533" s="53"/>
      <c r="D533" s="53" t="str">
        <f t="shared" ref="D533:D536" si="40">+E533&amp;G533</f>
        <v>202249</v>
      </c>
      <c r="E533" s="53">
        <v>2022</v>
      </c>
      <c r="F533" t="s">
        <v>702</v>
      </c>
      <c r="G533" s="75">
        <v>49</v>
      </c>
      <c r="I533" s="31">
        <v>695692</v>
      </c>
      <c r="K533" s="31">
        <v>762139</v>
      </c>
      <c r="N533" t="s">
        <v>451</v>
      </c>
      <c r="O533" s="53" t="str">
        <f>VLOOKUP(Rapor!$T$5&amp;Data!G533,Kaynak!$A$5:$L$9578,12,0)</f>
        <v>Aralık</v>
      </c>
    </row>
    <row r="534" spans="1:15" x14ac:dyDescent="0.25">
      <c r="A534" s="53" t="str">
        <f>E534&amp;IF(MAX(Rapor!$B$12:$B$16)&gt;=G534,"Topla","")</f>
        <v>2022</v>
      </c>
      <c r="B534" s="53" t="str">
        <f t="shared" si="39"/>
        <v>2022Aralık</v>
      </c>
      <c r="C534" s="53"/>
      <c r="D534" s="53" t="str">
        <f t="shared" si="40"/>
        <v>202250</v>
      </c>
      <c r="E534" s="53">
        <v>2022</v>
      </c>
      <c r="F534" t="s">
        <v>703</v>
      </c>
      <c r="G534" s="75">
        <v>50</v>
      </c>
      <c r="I534" s="31">
        <v>748898</v>
      </c>
      <c r="K534" s="31">
        <v>831485</v>
      </c>
      <c r="N534" s="53" t="s">
        <v>451</v>
      </c>
      <c r="O534" s="53" t="str">
        <f>VLOOKUP(Rapor!$T$5&amp;Data!G534,Kaynak!$A$5:$L$9578,12,0)</f>
        <v>Aralık</v>
      </c>
    </row>
    <row r="535" spans="1:15" x14ac:dyDescent="0.25">
      <c r="A535" s="53" t="str">
        <f>E535&amp;IF(MAX(Rapor!$B$12:$B$16)&gt;=G535,"Topla","")</f>
        <v>2022</v>
      </c>
      <c r="B535" s="53" t="str">
        <f t="shared" si="39"/>
        <v>2022Aralık</v>
      </c>
      <c r="C535" s="53"/>
      <c r="D535" s="53" t="str">
        <f t="shared" si="40"/>
        <v>202251</v>
      </c>
      <c r="E535" s="53">
        <v>2022</v>
      </c>
      <c r="F535" t="s">
        <v>704</v>
      </c>
      <c r="G535" s="75">
        <v>51</v>
      </c>
      <c r="I535" s="31">
        <v>1183500</v>
      </c>
      <c r="K535" s="31">
        <v>1214115</v>
      </c>
      <c r="N535" s="53" t="s">
        <v>451</v>
      </c>
      <c r="O535" s="53" t="str">
        <f>VLOOKUP(Rapor!$T$5&amp;Data!G535,Kaynak!$A$5:$L$9578,12,0)</f>
        <v>Aralık</v>
      </c>
    </row>
    <row r="536" spans="1:15" x14ac:dyDescent="0.25">
      <c r="A536" s="53" t="str">
        <f>E536&amp;IF(MAX(Rapor!$B$12:$B$16)&gt;=G536,"Topla","")</f>
        <v>2022</v>
      </c>
      <c r="B536" s="53" t="str">
        <f t="shared" si="39"/>
        <v>2022Aralık</v>
      </c>
      <c r="C536" s="53"/>
      <c r="D536" s="53" t="str">
        <f t="shared" si="40"/>
        <v>202252</v>
      </c>
      <c r="E536" s="53">
        <v>2022</v>
      </c>
      <c r="F536" t="s">
        <v>705</v>
      </c>
      <c r="G536" s="75">
        <v>52</v>
      </c>
      <c r="I536" s="31">
        <v>842274</v>
      </c>
      <c r="J536" s="53"/>
      <c r="K536" s="31">
        <v>881691</v>
      </c>
      <c r="N536" s="53" t="s">
        <v>451</v>
      </c>
      <c r="O536" s="53" t="str">
        <f>VLOOKUP(Rapor!$T$5&amp;Data!G536,Kaynak!$A$5:$L$9578,12,0)</f>
        <v>Aralık</v>
      </c>
    </row>
    <row r="537" spans="1:15" x14ac:dyDescent="0.25">
      <c r="A537" s="53" t="str">
        <f>E537&amp;IF(MAX(Rapor!$B$12:$B$16)&gt;=G537,"Topla","")</f>
        <v>2023Topla</v>
      </c>
      <c r="B537" s="53" t="str">
        <f t="shared" ref="B537:B540" si="41">E537&amp;O537</f>
        <v>2023Ocak</v>
      </c>
      <c r="C537" s="53"/>
      <c r="D537" s="53" t="str">
        <f t="shared" ref="D537:D540" si="42">+E537&amp;G537</f>
        <v>20231</v>
      </c>
      <c r="E537" s="53">
        <v>2023</v>
      </c>
      <c r="F537" s="53" t="s">
        <v>706</v>
      </c>
      <c r="G537" s="75">
        <v>1</v>
      </c>
      <c r="I537" s="31">
        <v>510327</v>
      </c>
      <c r="K537" s="31">
        <v>546883</v>
      </c>
      <c r="N537" t="s">
        <v>440</v>
      </c>
      <c r="O537" s="53" t="str">
        <f>VLOOKUP(Rapor!$T$5&amp;Data!G537,Kaynak!$A$5:$L$9578,12,0)</f>
        <v>Ocak</v>
      </c>
    </row>
    <row r="538" spans="1:15" x14ac:dyDescent="0.25">
      <c r="A538" s="53" t="str">
        <f>E538&amp;IF(MAX(Rapor!$B$12:$B$16)&gt;=G538,"Topla","")</f>
        <v>2023Topla</v>
      </c>
      <c r="B538" s="53" t="str">
        <f t="shared" si="41"/>
        <v>2023Ocak</v>
      </c>
      <c r="C538" s="53"/>
      <c r="D538" s="53" t="str">
        <f t="shared" si="42"/>
        <v>20232</v>
      </c>
      <c r="E538" s="53">
        <v>2023</v>
      </c>
      <c r="F538" t="s">
        <v>707</v>
      </c>
      <c r="G538" s="75">
        <v>2</v>
      </c>
      <c r="I538" s="31">
        <v>1009933</v>
      </c>
      <c r="K538" s="31">
        <v>1040945</v>
      </c>
      <c r="N538" s="53" t="s">
        <v>440</v>
      </c>
      <c r="O538" s="53" t="str">
        <f>VLOOKUP(Rapor!$T$5&amp;Data!G538,Kaynak!$A$5:$L$9578,12,0)</f>
        <v>Ocak</v>
      </c>
    </row>
    <row r="539" spans="1:15" x14ac:dyDescent="0.25">
      <c r="A539" s="53" t="str">
        <f>E539&amp;IF(MAX(Rapor!$B$12:$B$16)&gt;=G539,"Topla","")</f>
        <v>2023Topla</v>
      </c>
      <c r="B539" s="53" t="str">
        <f t="shared" si="41"/>
        <v>2023Ocak</v>
      </c>
      <c r="C539" s="53"/>
      <c r="D539" s="53" t="str">
        <f t="shared" si="42"/>
        <v>20233</v>
      </c>
      <c r="E539" s="53">
        <v>2023</v>
      </c>
      <c r="F539" t="s">
        <v>708</v>
      </c>
      <c r="G539" s="75">
        <v>3</v>
      </c>
      <c r="I539" s="31">
        <v>1188312</v>
      </c>
      <c r="K539" s="31">
        <v>1223036</v>
      </c>
      <c r="N539" s="53" t="s">
        <v>440</v>
      </c>
      <c r="O539" s="53" t="str">
        <f>VLOOKUP(Rapor!$T$5&amp;Data!G539,Kaynak!$A$5:$L$9578,12,0)</f>
        <v>Ocak</v>
      </c>
    </row>
    <row r="540" spans="1:15" x14ac:dyDescent="0.25">
      <c r="A540" s="53" t="str">
        <f>E540&amp;IF(MAX(Rapor!$B$12:$B$16)&gt;=G540,"Topla","")</f>
        <v>2023Topla</v>
      </c>
      <c r="B540" s="53" t="str">
        <f t="shared" si="41"/>
        <v>2023Ocak</v>
      </c>
      <c r="C540" s="53"/>
      <c r="D540" s="53" t="str">
        <f t="shared" si="42"/>
        <v>20234</v>
      </c>
      <c r="E540" s="53">
        <v>2023</v>
      </c>
      <c r="F540" t="s">
        <v>709</v>
      </c>
      <c r="G540" s="75">
        <v>4</v>
      </c>
      <c r="I540" s="31">
        <v>1642700</v>
      </c>
      <c r="K540" s="31">
        <v>1694821</v>
      </c>
      <c r="N540" s="53" t="s">
        <v>440</v>
      </c>
      <c r="O540" s="53" t="str">
        <f>VLOOKUP(Rapor!$T$5&amp;Data!G540,Kaynak!$A$5:$L$9578,12,0)</f>
        <v>Ocak</v>
      </c>
    </row>
    <row r="541" spans="1:15" x14ac:dyDescent="0.25">
      <c r="A541" s="53" t="str">
        <f>E541&amp;IF(MAX(Rapor!$B$12:$B$16)&gt;=G541,"Topla","")</f>
        <v>2023Topla</v>
      </c>
      <c r="B541" s="53" t="str">
        <f t="shared" ref="B541:B544" si="43">E541&amp;O541</f>
        <v>2023Şubat</v>
      </c>
      <c r="C541" s="53"/>
      <c r="D541" s="53" t="str">
        <f t="shared" ref="D541:D544" si="44">+E541&amp;G541</f>
        <v>20235</v>
      </c>
      <c r="E541" s="53">
        <v>2023</v>
      </c>
      <c r="F541" t="s">
        <v>714</v>
      </c>
      <c r="G541" s="75">
        <v>5</v>
      </c>
      <c r="I541" s="31">
        <v>1661314</v>
      </c>
      <c r="J541" s="31"/>
      <c r="K541" s="31">
        <v>1734039</v>
      </c>
      <c r="N541" s="53" t="s">
        <v>440</v>
      </c>
      <c r="O541" s="53" t="str">
        <f>VLOOKUP(Rapor!$T$5&amp;Data!G541,Kaynak!$A$5:$L$9578,12,0)</f>
        <v>Şubat</v>
      </c>
    </row>
    <row r="542" spans="1:15" x14ac:dyDescent="0.25">
      <c r="A542" s="53" t="str">
        <f>E542&amp;IF(MAX(Rapor!$B$12:$B$16)&gt;=G542,"Topla","")</f>
        <v>2023Topla</v>
      </c>
      <c r="B542" s="53" t="str">
        <f t="shared" si="43"/>
        <v>2023Şubat</v>
      </c>
      <c r="C542" s="53"/>
      <c r="D542" s="53" t="str">
        <f t="shared" si="44"/>
        <v>20236</v>
      </c>
      <c r="E542" s="53">
        <v>2023</v>
      </c>
      <c r="F542" s="53" t="s">
        <v>710</v>
      </c>
      <c r="G542" s="75">
        <v>6</v>
      </c>
      <c r="H542" s="53"/>
      <c r="I542" s="31">
        <v>762435</v>
      </c>
      <c r="J542" s="31"/>
      <c r="K542" s="31">
        <v>809896</v>
      </c>
      <c r="N542" t="s">
        <v>441</v>
      </c>
      <c r="O542" s="53" t="str">
        <f>VLOOKUP(Rapor!$T$5&amp;Data!G542,Kaynak!$A$5:$L$9578,12,0)</f>
        <v>Şubat</v>
      </c>
    </row>
    <row r="543" spans="1:15" x14ac:dyDescent="0.25">
      <c r="A543" s="53" t="str">
        <f>E543&amp;IF(MAX(Rapor!$B$12:$B$16)&gt;=G543,"Topla","")</f>
        <v>2023Topla</v>
      </c>
      <c r="B543" s="53" t="str">
        <f t="shared" si="43"/>
        <v>2023Şubat</v>
      </c>
      <c r="C543" s="53"/>
      <c r="D543" s="53" t="str">
        <f t="shared" si="44"/>
        <v>20237</v>
      </c>
      <c r="E543" s="53">
        <v>2023</v>
      </c>
      <c r="F543" s="53" t="s">
        <v>711</v>
      </c>
      <c r="G543" s="75">
        <v>7</v>
      </c>
      <c r="H543" s="53"/>
      <c r="I543" s="31">
        <v>536690</v>
      </c>
      <c r="J543" s="31"/>
      <c r="K543" s="31">
        <v>562128</v>
      </c>
      <c r="N543" s="53" t="s">
        <v>441</v>
      </c>
      <c r="O543" s="53" t="str">
        <f>VLOOKUP(Rapor!$T$5&amp;Data!G543,Kaynak!$A$5:$L$9578,12,0)</f>
        <v>Şubat</v>
      </c>
    </row>
    <row r="544" spans="1:15" x14ac:dyDescent="0.25">
      <c r="A544" s="53" t="str">
        <f>E544&amp;IF(MAX(Rapor!$B$12:$B$16)&gt;=G544,"Topla","")</f>
        <v>2023Topla</v>
      </c>
      <c r="B544" s="53" t="str">
        <f t="shared" si="43"/>
        <v>2023Şubat</v>
      </c>
      <c r="C544" s="53"/>
      <c r="D544" s="53" t="str">
        <f t="shared" si="44"/>
        <v>20238</v>
      </c>
      <c r="E544" s="53">
        <v>2023</v>
      </c>
      <c r="F544" s="53" t="s">
        <v>712</v>
      </c>
      <c r="G544" s="75">
        <v>8</v>
      </c>
      <c r="H544" s="53"/>
      <c r="I544" s="31">
        <v>378273</v>
      </c>
      <c r="J544" s="31"/>
      <c r="K544" s="31">
        <v>390435</v>
      </c>
      <c r="N544" s="53" t="s">
        <v>441</v>
      </c>
      <c r="O544" s="53" t="str">
        <f>VLOOKUP(Rapor!$T$5&amp;Data!G544,Kaynak!$A$5:$L$9578,12,0)</f>
        <v>Şubat</v>
      </c>
    </row>
    <row r="545" spans="1:15" x14ac:dyDescent="0.25">
      <c r="A545" s="53" t="str">
        <f>E545&amp;IF(MAX(Rapor!$B$12:$B$16)&gt;=G545,"Topla","")</f>
        <v>2023Topla</v>
      </c>
      <c r="B545" s="53" t="str">
        <f t="shared" ref="B545" si="45">E545&amp;O545</f>
        <v>2023Mart</v>
      </c>
      <c r="C545" s="53"/>
      <c r="D545" s="53" t="str">
        <f t="shared" ref="D545" si="46">+E545&amp;G545</f>
        <v>20239</v>
      </c>
      <c r="E545" s="53">
        <v>2023</v>
      </c>
      <c r="F545" s="53" t="s">
        <v>713</v>
      </c>
      <c r="G545" s="75">
        <v>9</v>
      </c>
      <c r="H545" s="53"/>
      <c r="I545" s="31">
        <v>383160</v>
      </c>
      <c r="J545" s="31"/>
      <c r="K545" s="31">
        <v>419215</v>
      </c>
      <c r="N545" s="53" t="s">
        <v>441</v>
      </c>
      <c r="O545" s="53" t="str">
        <f>VLOOKUP(Rapor!$T$5&amp;Data!G545,Kaynak!$A$5:$L$9578,12,0)</f>
        <v>Mart</v>
      </c>
    </row>
    <row r="546" spans="1:15" x14ac:dyDescent="0.25">
      <c r="A546" s="53" t="str">
        <f>E546&amp;IF(MAX(Rapor!$B$12:$B$16)&gt;=G546,"Topla","")</f>
        <v>2023Topla</v>
      </c>
      <c r="B546" s="53" t="str">
        <f t="shared" ref="B546:B549" si="47">E546&amp;O546</f>
        <v>2023Mart</v>
      </c>
      <c r="C546" s="53"/>
      <c r="D546" s="53" t="str">
        <f t="shared" ref="D546:D549" si="48">+E546&amp;G546</f>
        <v>202310</v>
      </c>
      <c r="E546" s="53">
        <v>2023</v>
      </c>
      <c r="F546" t="s">
        <v>715</v>
      </c>
      <c r="G546" s="75">
        <v>10</v>
      </c>
      <c r="I546">
        <v>313037</v>
      </c>
      <c r="K546" s="53">
        <v>349995</v>
      </c>
      <c r="N546" t="s">
        <v>442</v>
      </c>
      <c r="O546" s="53" t="str">
        <f>VLOOKUP(Rapor!$T$5&amp;Data!G546,Kaynak!$A$5:$L$9578,12,0)</f>
        <v>Mart</v>
      </c>
    </row>
    <row r="547" spans="1:15" x14ac:dyDescent="0.25">
      <c r="A547" s="53" t="str">
        <f>E547&amp;IF(MAX(Rapor!$B$12:$B$16)&gt;=G547,"Topla","")</f>
        <v>2023Topla</v>
      </c>
      <c r="B547" s="53" t="str">
        <f t="shared" si="47"/>
        <v>2023Mart</v>
      </c>
      <c r="C547" s="53"/>
      <c r="D547" s="53" t="str">
        <f t="shared" si="48"/>
        <v>202311</v>
      </c>
      <c r="E547" s="53">
        <v>2023</v>
      </c>
      <c r="F547" t="s">
        <v>716</v>
      </c>
      <c r="G547" s="75">
        <v>11</v>
      </c>
      <c r="I547">
        <v>318312</v>
      </c>
      <c r="K547" s="53">
        <v>349995</v>
      </c>
      <c r="N547" s="53" t="s">
        <v>442</v>
      </c>
      <c r="O547" s="53" t="str">
        <f>VLOOKUP(Rapor!$T$5&amp;Data!G547,Kaynak!$A$5:$L$9578,12,0)</f>
        <v>Mart</v>
      </c>
    </row>
    <row r="548" spans="1:15" x14ac:dyDescent="0.25">
      <c r="A548" s="53" t="str">
        <f>E548&amp;IF(MAX(Rapor!$B$12:$B$16)&gt;=G548,"Topla","")</f>
        <v>2023Topla</v>
      </c>
      <c r="B548" s="53" t="str">
        <f t="shared" si="47"/>
        <v>2023Mart</v>
      </c>
      <c r="C548" s="53"/>
      <c r="D548" s="53" t="str">
        <f t="shared" si="48"/>
        <v>202312</v>
      </c>
      <c r="E548" s="53">
        <v>2023</v>
      </c>
      <c r="F548" t="s">
        <v>717</v>
      </c>
      <c r="G548" s="75">
        <v>12</v>
      </c>
      <c r="I548">
        <v>367603</v>
      </c>
      <c r="K548" s="53">
        <v>434234</v>
      </c>
      <c r="N548" s="53" t="s">
        <v>442</v>
      </c>
      <c r="O548" s="53" t="str">
        <f>VLOOKUP(Rapor!$T$5&amp;Data!G548,Kaynak!$A$5:$L$9578,12,0)</f>
        <v>Mart</v>
      </c>
    </row>
    <row r="549" spans="1:15" x14ac:dyDescent="0.25">
      <c r="A549" s="53" t="str">
        <f>E549&amp;IF(MAX(Rapor!$B$12:$B$16)&gt;=G549,"Topla","")</f>
        <v>2023Topla</v>
      </c>
      <c r="B549" s="53" t="str">
        <f t="shared" si="47"/>
        <v>2023Mart</v>
      </c>
      <c r="C549" s="53"/>
      <c r="D549" s="53" t="str">
        <f t="shared" si="48"/>
        <v>202313</v>
      </c>
      <c r="E549" s="53">
        <v>2023</v>
      </c>
      <c r="F549" t="s">
        <v>718</v>
      </c>
      <c r="G549" s="75">
        <v>13</v>
      </c>
      <c r="I549">
        <v>436286</v>
      </c>
      <c r="K549" s="53">
        <v>463370</v>
      </c>
      <c r="N549" s="53" t="s">
        <v>442</v>
      </c>
      <c r="O549" s="53" t="str">
        <f>VLOOKUP(Rapor!$T$5&amp;Data!G549,Kaynak!$A$5:$L$9578,12,0)</f>
        <v>Mart</v>
      </c>
    </row>
    <row r="550" spans="1:15" x14ac:dyDescent="0.25">
      <c r="A550" s="53" t="str">
        <f>E550&amp;IF(MAX(Rapor!$B$12:$B$16)&gt;=G550,"Topla","")</f>
        <v>2023Topla</v>
      </c>
      <c r="B550" s="53" t="str">
        <f t="shared" ref="B550:B553" si="49">E550&amp;O550</f>
        <v>2023Nisan</v>
      </c>
      <c r="C550" s="53"/>
      <c r="D550" s="53" t="str">
        <f t="shared" ref="D550:D558" si="50">+E550&amp;G550</f>
        <v>202314</v>
      </c>
      <c r="E550" s="53">
        <v>2023</v>
      </c>
      <c r="F550" t="s">
        <v>719</v>
      </c>
      <c r="G550" s="75">
        <v>14</v>
      </c>
      <c r="I550">
        <v>345896</v>
      </c>
      <c r="K550" s="53">
        <v>373660</v>
      </c>
      <c r="N550" t="s">
        <v>443</v>
      </c>
      <c r="O550" s="53" t="str">
        <f>VLOOKUP(Rapor!$T$5&amp;Data!G550,Kaynak!$A$5:$L$9578,12,0)</f>
        <v>Nisan</v>
      </c>
    </row>
    <row r="551" spans="1:15" x14ac:dyDescent="0.25">
      <c r="A551" s="53" t="str">
        <f>E551&amp;IF(MAX(Rapor!$B$12:$B$16)&gt;=G551,"Topla","")</f>
        <v>2023Topla</v>
      </c>
      <c r="B551" s="53" t="str">
        <f t="shared" si="49"/>
        <v>2023Nisan</v>
      </c>
      <c r="C551" s="53"/>
      <c r="D551" s="53" t="str">
        <f t="shared" si="50"/>
        <v>202315</v>
      </c>
      <c r="E551" s="53">
        <v>2023</v>
      </c>
      <c r="F551" t="s">
        <v>720</v>
      </c>
      <c r="G551" s="75">
        <v>15</v>
      </c>
      <c r="I551">
        <v>277621</v>
      </c>
      <c r="K551" s="53">
        <v>302842</v>
      </c>
      <c r="N551" s="53" t="s">
        <v>443</v>
      </c>
      <c r="O551" s="53" t="str">
        <f>VLOOKUP(Rapor!$T$5&amp;Data!G551,Kaynak!$A$5:$L$9578,12,0)</f>
        <v>Nisan</v>
      </c>
    </row>
    <row r="552" spans="1:15" x14ac:dyDescent="0.25">
      <c r="A552" s="53" t="str">
        <f>E552&amp;IF(MAX(Rapor!$B$12:$B$16)&gt;=G552,"Topla","")</f>
        <v>2023Topla</v>
      </c>
      <c r="B552" s="53" t="str">
        <f t="shared" si="49"/>
        <v>2023Nisan</v>
      </c>
      <c r="C552" s="53"/>
      <c r="D552" s="53" t="str">
        <f t="shared" si="50"/>
        <v>202316</v>
      </c>
      <c r="E552" s="53">
        <v>2023</v>
      </c>
      <c r="F552" t="s">
        <v>721</v>
      </c>
      <c r="G552" s="75">
        <v>16</v>
      </c>
      <c r="I552">
        <v>439085</v>
      </c>
      <c r="K552" s="53">
        <v>451091</v>
      </c>
      <c r="N552" s="53" t="s">
        <v>443</v>
      </c>
      <c r="O552" s="53" t="str">
        <f>VLOOKUP(Rapor!$T$5&amp;Data!G552,Kaynak!$A$5:$L$9578,12,0)</f>
        <v>Nisan</v>
      </c>
    </row>
    <row r="553" spans="1:15" x14ac:dyDescent="0.25">
      <c r="A553" s="53" t="str">
        <f>E553&amp;IF(MAX(Rapor!$B$12:$B$16)&gt;=G553,"Topla","")</f>
        <v>2023Topla</v>
      </c>
      <c r="B553" s="53" t="str">
        <f t="shared" si="49"/>
        <v>2023Nisan</v>
      </c>
      <c r="C553" s="53"/>
      <c r="D553" s="53" t="str">
        <f t="shared" si="50"/>
        <v>202317</v>
      </c>
      <c r="E553" s="53">
        <v>2023</v>
      </c>
      <c r="F553" t="s">
        <v>722</v>
      </c>
      <c r="G553" s="75">
        <v>17</v>
      </c>
      <c r="I553">
        <v>426456</v>
      </c>
      <c r="K553" s="53">
        <v>440263</v>
      </c>
      <c r="N553" s="53" t="s">
        <v>443</v>
      </c>
      <c r="O553" s="53" t="str">
        <f>VLOOKUP(Rapor!$T$5&amp;Data!G553,Kaynak!$A$5:$L$9578,12,0)</f>
        <v>Nisan</v>
      </c>
    </row>
    <row r="554" spans="1:15" x14ac:dyDescent="0.25">
      <c r="A554" s="53" t="str">
        <f>E554&amp;IF(MAX(Rapor!$B$12:$B$16)&gt;=G554,"Topla","")</f>
        <v>2023Topla</v>
      </c>
      <c r="B554" s="53" t="str">
        <f t="shared" si="35"/>
        <v>2023Mayıs</v>
      </c>
      <c r="D554" s="53" t="str">
        <f t="shared" si="50"/>
        <v>202318</v>
      </c>
      <c r="E554" s="53">
        <v>2023</v>
      </c>
      <c r="F554" t="s">
        <v>724</v>
      </c>
      <c r="G554" s="75">
        <v>18</v>
      </c>
      <c r="I554" s="92">
        <v>392471</v>
      </c>
      <c r="K554" s="92">
        <v>427400</v>
      </c>
      <c r="N554" t="s">
        <v>444</v>
      </c>
      <c r="O554" s="53" t="str">
        <f>VLOOKUP(Rapor!$T$5&amp;Data!G554,Kaynak!$A$5:$L$9578,12,0)</f>
        <v>Mayıs</v>
      </c>
    </row>
    <row r="555" spans="1:15" x14ac:dyDescent="0.25">
      <c r="A555" s="53" t="str">
        <f>E555&amp;IF(MAX(Rapor!$B$12:$B$16)&gt;=G555,"Topla","")</f>
        <v>2023Topla</v>
      </c>
      <c r="B555" s="53" t="str">
        <f t="shared" si="35"/>
        <v>2023Mayıs</v>
      </c>
      <c r="D555" s="53" t="str">
        <f t="shared" si="50"/>
        <v>202319</v>
      </c>
      <c r="E555" s="53">
        <v>2023</v>
      </c>
      <c r="F555" t="s">
        <v>725</v>
      </c>
      <c r="G555" s="75">
        <v>19</v>
      </c>
      <c r="I555" s="92">
        <v>383503</v>
      </c>
      <c r="K555" s="92">
        <v>411807</v>
      </c>
      <c r="N555" s="53" t="s">
        <v>444</v>
      </c>
      <c r="O555" s="53" t="str">
        <f>VLOOKUP(Rapor!$T$5&amp;Data!G555,Kaynak!$A$5:$L$9578,12,0)</f>
        <v>Mayıs</v>
      </c>
    </row>
    <row r="556" spans="1:15" x14ac:dyDescent="0.25">
      <c r="A556" s="53" t="str">
        <f>E556&amp;IF(MAX(Rapor!$B$12:$B$16)&gt;=G556,"Topla","")</f>
        <v>2023Topla</v>
      </c>
      <c r="B556" s="53" t="str">
        <f t="shared" si="35"/>
        <v>2023Mayıs</v>
      </c>
      <c r="D556" s="53" t="str">
        <f t="shared" si="50"/>
        <v>202320</v>
      </c>
      <c r="E556" s="53">
        <v>2023</v>
      </c>
      <c r="F556" t="s">
        <v>726</v>
      </c>
      <c r="G556" s="75">
        <v>20</v>
      </c>
      <c r="I556" s="92">
        <v>236724</v>
      </c>
      <c r="K556" s="92">
        <v>267623</v>
      </c>
      <c r="N556" s="53" t="s">
        <v>444</v>
      </c>
      <c r="O556" s="53" t="str">
        <f>VLOOKUP(Rapor!$T$5&amp;Data!G556,Kaynak!$A$5:$L$9578,12,0)</f>
        <v>Mayıs</v>
      </c>
    </row>
    <row r="557" spans="1:15" x14ac:dyDescent="0.25">
      <c r="A557" s="53" t="str">
        <f>E557&amp;IF(MAX(Rapor!$B$12:$B$16)&gt;=G557,"Topla","")</f>
        <v>2023Topla</v>
      </c>
      <c r="B557" s="53" t="str">
        <f t="shared" si="35"/>
        <v>2023Mayıs</v>
      </c>
      <c r="D557" s="53" t="str">
        <f t="shared" si="50"/>
        <v>202321</v>
      </c>
      <c r="E557" s="53">
        <v>2023</v>
      </c>
      <c r="F557" t="s">
        <v>727</v>
      </c>
      <c r="G557" s="75">
        <v>21</v>
      </c>
      <c r="I557" s="92">
        <v>1007365</v>
      </c>
      <c r="K557" s="92">
        <v>1024129</v>
      </c>
      <c r="N557" s="53" t="s">
        <v>444</v>
      </c>
      <c r="O557" s="53" t="str">
        <f>VLOOKUP(Rapor!$T$5&amp;Data!G557,Kaynak!$A$5:$L$9578,12,0)</f>
        <v>Mayıs</v>
      </c>
    </row>
    <row r="558" spans="1:15" x14ac:dyDescent="0.25">
      <c r="A558" s="53" t="str">
        <f>E558&amp;IF(MAX(Rapor!$B$12:$B$16)&gt;=G558,"Topla","")</f>
        <v>2023Topla</v>
      </c>
      <c r="B558" s="53" t="str">
        <f t="shared" si="35"/>
        <v>2023Haziran</v>
      </c>
      <c r="D558" s="53" t="str">
        <f t="shared" si="50"/>
        <v>202322</v>
      </c>
      <c r="E558" s="53">
        <v>2023</v>
      </c>
      <c r="F558" t="s">
        <v>723</v>
      </c>
      <c r="G558" s="75">
        <v>22</v>
      </c>
      <c r="I558" s="92">
        <v>406844</v>
      </c>
      <c r="K558" s="92">
        <v>419375</v>
      </c>
      <c r="N558" s="53" t="s">
        <v>444</v>
      </c>
      <c r="O558" s="53" t="str">
        <f>VLOOKUP(Rapor!$T$5&amp;Data!G558,Kaynak!$A$5:$L$9578,12,0)</f>
        <v>Haziran</v>
      </c>
    </row>
    <row r="559" spans="1:15" x14ac:dyDescent="0.25">
      <c r="A559" s="53" t="str">
        <f>E559&amp;IF(MAX(Rapor!$B$12:$B$16)&gt;=G559,"Topla","")</f>
        <v>2023Topla</v>
      </c>
      <c r="B559" s="53" t="str">
        <f t="shared" si="35"/>
        <v>2023Haziran</v>
      </c>
      <c r="D559" s="53" t="str">
        <f t="shared" ref="D559:D566" si="51">+E559&amp;G559</f>
        <v>202323</v>
      </c>
      <c r="E559" s="53">
        <v>2023</v>
      </c>
      <c r="F559" t="s">
        <v>728</v>
      </c>
      <c r="G559" s="75">
        <v>23</v>
      </c>
      <c r="I559" s="53">
        <v>458169</v>
      </c>
      <c r="J559" s="53"/>
      <c r="K559" s="53">
        <v>479753</v>
      </c>
      <c r="N559" t="s">
        <v>445</v>
      </c>
      <c r="O559" s="53" t="str">
        <f>VLOOKUP(Rapor!$T$5&amp;Data!G559,Kaynak!$A$5:$L$9578,12,0)</f>
        <v>Haziran</v>
      </c>
    </row>
    <row r="560" spans="1:15" x14ac:dyDescent="0.25">
      <c r="A560" s="53" t="str">
        <f>E560&amp;IF(MAX(Rapor!$B$12:$B$16)&gt;=G560,"Topla","")</f>
        <v>2023Topla</v>
      </c>
      <c r="B560" s="53" t="str">
        <f t="shared" si="35"/>
        <v>2023Haziran</v>
      </c>
      <c r="D560" s="53" t="str">
        <f t="shared" si="51"/>
        <v>202324</v>
      </c>
      <c r="E560" s="53">
        <v>2023</v>
      </c>
      <c r="F560" t="s">
        <v>729</v>
      </c>
      <c r="G560" s="75">
        <v>24</v>
      </c>
      <c r="I560" s="53">
        <v>450657</v>
      </c>
      <c r="J560" s="53"/>
      <c r="K560" s="53">
        <v>481616</v>
      </c>
      <c r="N560" s="53" t="s">
        <v>445</v>
      </c>
      <c r="O560" s="53" t="str">
        <f>VLOOKUP(Rapor!$T$5&amp;Data!G560,Kaynak!$A$5:$L$9578,12,0)</f>
        <v>Haziran</v>
      </c>
    </row>
    <row r="561" spans="1:15" x14ac:dyDescent="0.25">
      <c r="A561" s="53" t="str">
        <f>E561&amp;IF(MAX(Rapor!$B$12:$B$16)&gt;=G561,"Topla","")</f>
        <v>2023Topla</v>
      </c>
      <c r="B561" s="53" t="str">
        <f t="shared" si="35"/>
        <v>2023Haziran</v>
      </c>
      <c r="D561" s="53" t="str">
        <f t="shared" si="51"/>
        <v>202325</v>
      </c>
      <c r="E561" s="53">
        <v>2023</v>
      </c>
      <c r="F561" t="s">
        <v>730</v>
      </c>
      <c r="G561" s="75">
        <v>25</v>
      </c>
      <c r="I561" s="53">
        <v>506373</v>
      </c>
      <c r="J561" s="53"/>
      <c r="K561" s="53">
        <v>525005</v>
      </c>
      <c r="N561" s="53" t="s">
        <v>445</v>
      </c>
      <c r="O561" s="53" t="str">
        <f>VLOOKUP(Rapor!$T$5&amp;Data!G561,Kaynak!$A$5:$L$9578,12,0)</f>
        <v>Haziran</v>
      </c>
    </row>
    <row r="562" spans="1:15" x14ac:dyDescent="0.25">
      <c r="A562" s="53" t="str">
        <f>E562&amp;IF(MAX(Rapor!$B$12:$B$16)&gt;=G562,"Topla","")</f>
        <v>2023Topla</v>
      </c>
      <c r="B562" s="53" t="str">
        <f t="shared" si="35"/>
        <v>2023Haziran</v>
      </c>
      <c r="D562" s="53" t="str">
        <f t="shared" si="51"/>
        <v>202326</v>
      </c>
      <c r="E562" s="53">
        <v>2023</v>
      </c>
      <c r="F562" t="s">
        <v>731</v>
      </c>
      <c r="G562" s="75">
        <v>26</v>
      </c>
      <c r="I562" s="53">
        <v>341409</v>
      </c>
      <c r="J562" s="53"/>
      <c r="K562" s="53">
        <v>353494</v>
      </c>
      <c r="N562" s="53" t="s">
        <v>445</v>
      </c>
      <c r="O562" s="53" t="str">
        <f>VLOOKUP(Rapor!$T$5&amp;Data!G562,Kaynak!$A$5:$L$9578,12,0)</f>
        <v>Haziran</v>
      </c>
    </row>
    <row r="563" spans="1:15" x14ac:dyDescent="0.25">
      <c r="A563" s="53" t="str">
        <f>E563&amp;IF(MAX(Rapor!$B$12:$B$16)&gt;=G563,"Topla","")</f>
        <v>2023Topla</v>
      </c>
      <c r="B563" s="53" t="str">
        <f t="shared" si="35"/>
        <v>2023Temmuz</v>
      </c>
      <c r="D563" s="53" t="str">
        <f t="shared" si="51"/>
        <v>202327</v>
      </c>
      <c r="E563" s="53">
        <v>2023</v>
      </c>
      <c r="F563" s="53" t="s">
        <v>732</v>
      </c>
      <c r="G563" s="75">
        <v>27</v>
      </c>
      <c r="H563" s="53"/>
      <c r="I563" s="31">
        <v>309288</v>
      </c>
      <c r="J563" s="53"/>
      <c r="K563" s="31">
        <v>332777</v>
      </c>
      <c r="L563" s="53"/>
      <c r="M563" s="53"/>
      <c r="N563" s="53" t="s">
        <v>446</v>
      </c>
      <c r="O563" s="53" t="str">
        <f>VLOOKUP(Rapor!$T$5&amp;Data!G563,Kaynak!$A$5:$L$9578,12,0)</f>
        <v>Temmuz</v>
      </c>
    </row>
    <row r="564" spans="1:15" x14ac:dyDescent="0.25">
      <c r="A564" s="53" t="str">
        <f>E564&amp;IF(MAX(Rapor!$B$12:$B$16)&gt;=G564,"Topla","")</f>
        <v>2023Topla</v>
      </c>
      <c r="B564" s="53" t="str">
        <f t="shared" si="35"/>
        <v>2023Temmuz</v>
      </c>
      <c r="D564" s="53" t="str">
        <f t="shared" si="51"/>
        <v>202328</v>
      </c>
      <c r="E564" s="53">
        <v>2023</v>
      </c>
      <c r="F564" s="53" t="s">
        <v>733</v>
      </c>
      <c r="G564" s="75">
        <v>28</v>
      </c>
      <c r="H564" s="53"/>
      <c r="I564" s="31">
        <v>329976</v>
      </c>
      <c r="J564" s="53"/>
      <c r="K564" s="31">
        <v>368183</v>
      </c>
      <c r="L564" s="53"/>
      <c r="M564" s="53"/>
      <c r="N564" s="53" t="s">
        <v>446</v>
      </c>
      <c r="O564" s="53" t="str">
        <f>VLOOKUP(Rapor!$T$5&amp;Data!G564,Kaynak!$A$5:$L$9578,12,0)</f>
        <v>Temmuz</v>
      </c>
    </row>
    <row r="565" spans="1:15" x14ac:dyDescent="0.25">
      <c r="A565" s="53" t="str">
        <f>E565&amp;IF(MAX(Rapor!$B$12:$B$16)&gt;=G565,"Topla","")</f>
        <v>2023Topla</v>
      </c>
      <c r="B565" s="53" t="str">
        <f t="shared" si="35"/>
        <v>2023Temmuz</v>
      </c>
      <c r="D565" s="53" t="str">
        <f t="shared" si="51"/>
        <v>202329</v>
      </c>
      <c r="E565" s="53">
        <v>2023</v>
      </c>
      <c r="F565" s="53" t="s">
        <v>734</v>
      </c>
      <c r="G565" s="75">
        <v>29</v>
      </c>
      <c r="H565" s="53"/>
      <c r="I565" s="31">
        <v>289307</v>
      </c>
      <c r="J565" s="53"/>
      <c r="K565" s="31">
        <v>326479</v>
      </c>
      <c r="L565" s="53"/>
      <c r="M565" s="53"/>
      <c r="N565" s="53" t="s">
        <v>446</v>
      </c>
      <c r="O565" s="53" t="str">
        <f>VLOOKUP(Rapor!$T$5&amp;Data!G565,Kaynak!$A$5:$L$9578,12,0)</f>
        <v>Temmuz</v>
      </c>
    </row>
    <row r="566" spans="1:15" x14ac:dyDescent="0.25">
      <c r="A566" s="53" t="str">
        <f>E566&amp;IF(MAX(Rapor!$B$12:$B$16)&gt;=G566,"Topla","")</f>
        <v>2023Topla</v>
      </c>
      <c r="B566" s="53" t="str">
        <f t="shared" si="35"/>
        <v>2023Temmuz</v>
      </c>
      <c r="D566" s="53" t="str">
        <f t="shared" si="51"/>
        <v>202330</v>
      </c>
      <c r="E566" s="53">
        <v>2023</v>
      </c>
      <c r="F566" s="53" t="s">
        <v>735</v>
      </c>
      <c r="G566" s="75">
        <v>30</v>
      </c>
      <c r="H566" s="53"/>
      <c r="I566" s="31">
        <v>1513941</v>
      </c>
      <c r="J566" s="53"/>
      <c r="K566" s="31">
        <v>1534175</v>
      </c>
      <c r="L566" s="53"/>
      <c r="M566" s="53"/>
      <c r="N566" s="53" t="s">
        <v>446</v>
      </c>
      <c r="O566" s="53" t="str">
        <f>VLOOKUP(Rapor!$T$5&amp;Data!G566,Kaynak!$A$5:$L$9578,12,0)</f>
        <v>Temmuz</v>
      </c>
    </row>
    <row r="567" spans="1:15" x14ac:dyDescent="0.25">
      <c r="A567" s="53" t="str">
        <f>E567&amp;IF(MAX(Rapor!$B$12:$B$16)&gt;=G567,"Topla","")</f>
        <v>2023Topla</v>
      </c>
      <c r="B567" s="53" t="str">
        <f t="shared" ref="B567" si="52">E567&amp;O567</f>
        <v>2023Ağustos</v>
      </c>
      <c r="C567" s="53"/>
      <c r="D567" s="53" t="str">
        <f t="shared" ref="D567:D602" si="53">+E567&amp;G567</f>
        <v>202331</v>
      </c>
      <c r="E567" s="53">
        <v>2023</v>
      </c>
      <c r="F567" s="53" t="s">
        <v>736</v>
      </c>
      <c r="G567" s="75">
        <v>31</v>
      </c>
      <c r="I567" s="31">
        <v>872495</v>
      </c>
      <c r="K567" s="31">
        <v>887555</v>
      </c>
      <c r="N567" s="53" t="s">
        <v>446</v>
      </c>
      <c r="O567" s="53" t="str">
        <f>VLOOKUP(Rapor!$T$5&amp;Data!G567,Kaynak!$A$5:$L$9578,12,0)</f>
        <v>Ağustos</v>
      </c>
    </row>
    <row r="568" spans="1:15" x14ac:dyDescent="0.25">
      <c r="A568" s="53" t="str">
        <f>E568&amp;IF(MAX(Rapor!$B$12:$B$16)&gt;=G568,"Topla","")</f>
        <v>2023Topla</v>
      </c>
      <c r="B568" s="53" t="str">
        <f t="shared" si="35"/>
        <v>2023Ağustos</v>
      </c>
      <c r="D568" s="53" t="str">
        <f t="shared" si="53"/>
        <v>202332</v>
      </c>
      <c r="E568" s="53">
        <v>2023</v>
      </c>
      <c r="F568" s="91" t="s">
        <v>738</v>
      </c>
      <c r="G568" s="75">
        <v>32</v>
      </c>
      <c r="I568" s="92">
        <v>707918</v>
      </c>
      <c r="J568" s="92"/>
      <c r="K568" s="92">
        <v>726601</v>
      </c>
      <c r="N568" t="s">
        <v>447</v>
      </c>
      <c r="O568" s="53" t="str">
        <f>VLOOKUP(Rapor!$T$5&amp;Data!G568,Kaynak!$A$5:$L$9578,12,0)</f>
        <v>Ağustos</v>
      </c>
    </row>
    <row r="569" spans="1:15" x14ac:dyDescent="0.25">
      <c r="A569" s="53" t="str">
        <f>E569&amp;IF(MAX(Rapor!$B$12:$B$16)&gt;=G569,"Topla","")</f>
        <v>2023Topla</v>
      </c>
      <c r="B569" s="53" t="str">
        <f t="shared" si="35"/>
        <v>2023Ağustos</v>
      </c>
      <c r="D569" s="53" t="str">
        <f t="shared" si="53"/>
        <v>202333</v>
      </c>
      <c r="E569" s="53">
        <v>2023</v>
      </c>
      <c r="F569" s="91" t="s">
        <v>739</v>
      </c>
      <c r="G569" s="75">
        <v>33</v>
      </c>
      <c r="I569" s="92">
        <v>470559</v>
      </c>
      <c r="J569" s="92"/>
      <c r="K569" s="92">
        <v>501554</v>
      </c>
      <c r="N569" s="53" t="s">
        <v>447</v>
      </c>
      <c r="O569" s="53" t="str">
        <f>VLOOKUP(Rapor!$T$5&amp;Data!G569,Kaynak!$A$5:$L$9578,12,0)</f>
        <v>Ağustos</v>
      </c>
    </row>
    <row r="570" spans="1:15" x14ac:dyDescent="0.25">
      <c r="A570" s="53" t="str">
        <f>E570&amp;IF(MAX(Rapor!$B$12:$B$16)&gt;=G570,"Topla","")</f>
        <v>2023Topla</v>
      </c>
      <c r="B570" s="53" t="str">
        <f t="shared" si="35"/>
        <v>2023Ağustos</v>
      </c>
      <c r="D570" s="53" t="str">
        <f t="shared" si="53"/>
        <v>202334</v>
      </c>
      <c r="E570" s="53">
        <v>2023</v>
      </c>
      <c r="F570" s="91" t="s">
        <v>740</v>
      </c>
      <c r="G570" s="75">
        <v>34</v>
      </c>
      <c r="I570" s="92">
        <v>319256</v>
      </c>
      <c r="J570" s="92"/>
      <c r="K570" s="92">
        <v>359396</v>
      </c>
      <c r="N570" s="53" t="s">
        <v>447</v>
      </c>
      <c r="O570" s="53" t="str">
        <f>VLOOKUP(Rapor!$T$5&amp;Data!G570,Kaynak!$A$5:$L$9578,12,0)</f>
        <v>Ağustos</v>
      </c>
    </row>
    <row r="571" spans="1:15" x14ac:dyDescent="0.25">
      <c r="A571" s="53" t="str">
        <f>E571&amp;IF(MAX(Rapor!$B$12:$B$16)&gt;=G571,"Topla","")</f>
        <v>2023Topla</v>
      </c>
      <c r="B571" s="53" t="str">
        <f t="shared" si="35"/>
        <v>2023Eylül</v>
      </c>
      <c r="D571" s="53" t="str">
        <f t="shared" si="53"/>
        <v>202335</v>
      </c>
      <c r="E571" s="53">
        <v>2023</v>
      </c>
      <c r="F571" s="91" t="s">
        <v>737</v>
      </c>
      <c r="G571" s="75">
        <v>35</v>
      </c>
      <c r="I571" s="92">
        <v>266055</v>
      </c>
      <c r="J571" s="92"/>
      <c r="K571" s="92">
        <v>305950</v>
      </c>
      <c r="N571" s="53" t="s">
        <v>447</v>
      </c>
      <c r="O571" s="53" t="str">
        <f>VLOOKUP(Rapor!$T$5&amp;Data!G571,Kaynak!$A$5:$L$9578,12,0)</f>
        <v>Eylül</v>
      </c>
    </row>
    <row r="572" spans="1:15" x14ac:dyDescent="0.25">
      <c r="A572" s="53" t="str">
        <f>E572&amp;IF(MAX(Rapor!$B$12:$B$16)&gt;=G572,"Topla","")</f>
        <v>2023Topla</v>
      </c>
      <c r="B572" s="53" t="str">
        <f t="shared" si="35"/>
        <v>2023Eylül</v>
      </c>
      <c r="D572" s="53" t="str">
        <f t="shared" si="53"/>
        <v>202336</v>
      </c>
      <c r="E572" s="53">
        <v>2023</v>
      </c>
      <c r="F572" s="53" t="s">
        <v>741</v>
      </c>
      <c r="G572" s="85">
        <v>36</v>
      </c>
      <c r="I572" s="31">
        <v>264571</v>
      </c>
      <c r="J572" s="31"/>
      <c r="K572" s="31">
        <v>288687</v>
      </c>
      <c r="N572" s="53" t="s">
        <v>448</v>
      </c>
      <c r="O572" s="53" t="str">
        <f>VLOOKUP(Rapor!$T$5&amp;Data!G572,Kaynak!$A$5:$L$9578,12,0)</f>
        <v>Eylül</v>
      </c>
    </row>
    <row r="573" spans="1:15" x14ac:dyDescent="0.25">
      <c r="A573" s="53" t="str">
        <f>E573&amp;IF(MAX(Rapor!$B$12:$B$16)&gt;=G573,"Topla","")</f>
        <v>2023Topla</v>
      </c>
      <c r="B573" s="53" t="str">
        <f t="shared" si="35"/>
        <v>2023Eylül</v>
      </c>
      <c r="D573" s="53" t="str">
        <f t="shared" si="53"/>
        <v>202337</v>
      </c>
      <c r="E573" s="53">
        <v>2023</v>
      </c>
      <c r="F573" s="53" t="s">
        <v>742</v>
      </c>
      <c r="G573" s="85">
        <v>37</v>
      </c>
      <c r="I573" s="31">
        <v>236494</v>
      </c>
      <c r="J573" s="31"/>
      <c r="K573" s="31">
        <v>274637</v>
      </c>
      <c r="N573" s="53" t="s">
        <v>448</v>
      </c>
      <c r="O573" s="53" t="str">
        <f>VLOOKUP(Rapor!$T$5&amp;Data!G573,Kaynak!$A$5:$L$9578,12,0)</f>
        <v>Eylül</v>
      </c>
    </row>
    <row r="574" spans="1:15" x14ac:dyDescent="0.25">
      <c r="A574" s="53" t="str">
        <f>E574&amp;IF(MAX(Rapor!$B$12:$B$16)&gt;=G574,"Topla","")</f>
        <v>2023Topla</v>
      </c>
      <c r="B574" s="53" t="str">
        <f t="shared" si="35"/>
        <v>2023Eylül</v>
      </c>
      <c r="D574" s="53" t="str">
        <f t="shared" si="53"/>
        <v>202338</v>
      </c>
      <c r="E574" s="53">
        <v>2023</v>
      </c>
      <c r="F574" s="53" t="s">
        <v>743</v>
      </c>
      <c r="G574" s="85">
        <v>38</v>
      </c>
      <c r="I574" s="31">
        <v>263748</v>
      </c>
      <c r="J574" s="31"/>
      <c r="K574" s="31">
        <v>305477</v>
      </c>
      <c r="N574" s="53" t="s">
        <v>448</v>
      </c>
      <c r="O574" s="53" t="str">
        <f>VLOOKUP(Rapor!$T$5&amp;Data!G574,Kaynak!$A$5:$L$9578,12,0)</f>
        <v>Eylül</v>
      </c>
    </row>
    <row r="575" spans="1:15" x14ac:dyDescent="0.25">
      <c r="A575" s="53" t="str">
        <f>E575&amp;IF(MAX(Rapor!$B$12:$B$16)&gt;=G575,"Topla","")</f>
        <v>2023Topla</v>
      </c>
      <c r="B575" s="53" t="str">
        <f t="shared" si="35"/>
        <v>2023Eylül</v>
      </c>
      <c r="D575" s="53" t="str">
        <f t="shared" si="53"/>
        <v>202339</v>
      </c>
      <c r="E575" s="53">
        <v>2023</v>
      </c>
      <c r="F575" s="53" t="s">
        <v>744</v>
      </c>
      <c r="G575" s="85">
        <v>39</v>
      </c>
      <c r="I575" s="31">
        <v>293844</v>
      </c>
      <c r="J575" s="31"/>
      <c r="K575" s="31">
        <v>334665</v>
      </c>
      <c r="N575" s="53" t="s">
        <v>448</v>
      </c>
      <c r="O575" s="53" t="str">
        <f>VLOOKUP(Rapor!$T$5&amp;Data!G575,Kaynak!$A$5:$L$9578,12,0)</f>
        <v>Eylül</v>
      </c>
    </row>
    <row r="576" spans="1:15" x14ac:dyDescent="0.25">
      <c r="A576" s="53" t="str">
        <f>E576&amp;IF(MAX(Rapor!$B$12:$B$16)&gt;=G576,"Topla","")</f>
        <v>2023Topla</v>
      </c>
      <c r="B576" s="53" t="str">
        <f t="shared" si="35"/>
        <v>2023Ekim</v>
      </c>
      <c r="D576" s="53" t="str">
        <f t="shared" si="53"/>
        <v>202340</v>
      </c>
      <c r="E576" s="53">
        <v>2023</v>
      </c>
      <c r="F576" s="53" t="s">
        <v>745</v>
      </c>
      <c r="G576" s="85">
        <v>40</v>
      </c>
      <c r="I576" s="31">
        <v>341125</v>
      </c>
      <c r="K576" s="31">
        <v>398016</v>
      </c>
      <c r="N576" t="s">
        <v>449</v>
      </c>
      <c r="O576" s="53" t="str">
        <f>VLOOKUP(Rapor!$T$5&amp;Data!G576,Kaynak!$A$5:$L$9578,12,0)</f>
        <v>Ekim</v>
      </c>
    </row>
    <row r="577" spans="1:15" x14ac:dyDescent="0.25">
      <c r="A577" s="53" t="str">
        <f>E577&amp;IF(MAX(Rapor!$B$12:$B$16)&gt;=G577,"Topla","")</f>
        <v>2023Topla</v>
      </c>
      <c r="B577" s="53" t="str">
        <f t="shared" si="35"/>
        <v>2023Ekim</v>
      </c>
      <c r="D577" s="53" t="str">
        <f t="shared" si="53"/>
        <v>202341</v>
      </c>
      <c r="E577" s="53">
        <v>2023</v>
      </c>
      <c r="F577" s="53" t="s">
        <v>746</v>
      </c>
      <c r="G577" s="85">
        <v>41</v>
      </c>
      <c r="I577" s="31">
        <v>303169</v>
      </c>
      <c r="K577" s="31">
        <v>330170</v>
      </c>
      <c r="N577" s="53" t="s">
        <v>449</v>
      </c>
      <c r="O577" s="53" t="str">
        <f>VLOOKUP(Rapor!$T$5&amp;Data!G577,Kaynak!$A$5:$L$9578,12,0)</f>
        <v>Ekim</v>
      </c>
    </row>
    <row r="578" spans="1:15" x14ac:dyDescent="0.25">
      <c r="A578" s="53" t="str">
        <f>E578&amp;IF(MAX(Rapor!$B$12:$B$16)&gt;=G578,"Topla","")</f>
        <v>2023Topla</v>
      </c>
      <c r="B578" s="53" t="str">
        <f t="shared" si="35"/>
        <v>2023Ekim</v>
      </c>
      <c r="D578" s="53" t="str">
        <f t="shared" si="53"/>
        <v>202342</v>
      </c>
      <c r="E578" s="53">
        <v>2023</v>
      </c>
      <c r="F578" s="53" t="s">
        <v>747</v>
      </c>
      <c r="G578" s="85">
        <v>42</v>
      </c>
      <c r="I578" s="31">
        <v>241561</v>
      </c>
      <c r="K578" s="31">
        <v>321480</v>
      </c>
      <c r="N578" s="53" t="s">
        <v>449</v>
      </c>
      <c r="O578" s="53" t="str">
        <f>VLOOKUP(Rapor!$T$5&amp;Data!G578,Kaynak!$A$5:$L$9578,12,0)</f>
        <v>Ekim</v>
      </c>
    </row>
    <row r="579" spans="1:15" x14ac:dyDescent="0.25">
      <c r="A579" s="53" t="str">
        <f>E579&amp;IF(MAX(Rapor!$B$12:$B$16)&gt;=G579,"Topla","")</f>
        <v>2023Topla</v>
      </c>
      <c r="B579" s="53" t="str">
        <f t="shared" si="35"/>
        <v>2023Ekim</v>
      </c>
      <c r="D579" s="53" t="str">
        <f t="shared" si="53"/>
        <v>202343</v>
      </c>
      <c r="E579" s="53">
        <v>2023</v>
      </c>
      <c r="F579" s="53" t="s">
        <v>748</v>
      </c>
      <c r="G579" s="85">
        <v>43</v>
      </c>
      <c r="I579" s="31">
        <v>293365</v>
      </c>
      <c r="K579" s="31">
        <v>356112</v>
      </c>
      <c r="N579" s="53" t="s">
        <v>449</v>
      </c>
      <c r="O579" s="53" t="str">
        <f>VLOOKUP(Rapor!$T$5&amp;Data!G579,Kaynak!$A$5:$L$9578,12,0)</f>
        <v>Ekim</v>
      </c>
    </row>
    <row r="580" spans="1:15" x14ac:dyDescent="0.25">
      <c r="A580" s="53" t="str">
        <f>E580&amp;IF(MAX(Rapor!$B$12:$B$16)&gt;=G580,"Topla","")</f>
        <v>2023Topla</v>
      </c>
      <c r="B580" s="53" t="str">
        <f t="shared" ref="B580:B602" si="54">E580&amp;O580</f>
        <v>2023Kasım</v>
      </c>
      <c r="D580" s="53" t="str">
        <f t="shared" si="53"/>
        <v>202344</v>
      </c>
      <c r="E580" s="53">
        <v>2023</v>
      </c>
      <c r="F580" s="53" t="s">
        <v>749</v>
      </c>
      <c r="G580" s="85">
        <v>44</v>
      </c>
      <c r="I580" s="31">
        <v>398586</v>
      </c>
      <c r="K580" s="31">
        <v>434470</v>
      </c>
      <c r="N580" s="53" t="s">
        <v>449</v>
      </c>
      <c r="O580" s="53" t="str">
        <f>VLOOKUP(Rapor!$T$5&amp;Data!G580,Kaynak!$A$5:$L$9578,12,0)</f>
        <v>Kasım</v>
      </c>
    </row>
    <row r="581" spans="1:15" x14ac:dyDescent="0.25">
      <c r="A581" s="53" t="str">
        <f>E581&amp;IF(MAX(Rapor!$B$12:$B$16)&gt;=G581,"Topla","")</f>
        <v>2023Topla</v>
      </c>
      <c r="B581" s="53" t="str">
        <f t="shared" si="54"/>
        <v>2023Kasım</v>
      </c>
      <c r="D581" s="53" t="str">
        <f t="shared" si="53"/>
        <v>202345</v>
      </c>
      <c r="E581" s="53">
        <v>2023</v>
      </c>
      <c r="F581" t="s">
        <v>750</v>
      </c>
      <c r="G581" s="75">
        <v>45</v>
      </c>
      <c r="I581">
        <v>782112</v>
      </c>
      <c r="K581" s="53">
        <v>822018</v>
      </c>
      <c r="N581" t="s">
        <v>450</v>
      </c>
      <c r="O581" s="53" t="str">
        <f>VLOOKUP(Rapor!$T$5&amp;Data!G581,Kaynak!$A$5:$L$9578,12,0)</f>
        <v>Kasım</v>
      </c>
    </row>
    <row r="582" spans="1:15" x14ac:dyDescent="0.25">
      <c r="A582" s="53" t="str">
        <f>E582&amp;IF(MAX(Rapor!$B$12:$B$16)&gt;=G582,"Topla","")</f>
        <v>2023Topla</v>
      </c>
      <c r="B582" s="53" t="str">
        <f t="shared" si="54"/>
        <v>2023Kasım</v>
      </c>
      <c r="D582" s="53" t="str">
        <f t="shared" si="53"/>
        <v>202346</v>
      </c>
      <c r="E582" s="53">
        <v>2023</v>
      </c>
      <c r="F582" t="s">
        <v>751</v>
      </c>
      <c r="G582" s="75">
        <v>46</v>
      </c>
      <c r="I582">
        <v>1280422</v>
      </c>
      <c r="K582" s="53">
        <v>1327346</v>
      </c>
      <c r="N582" s="53" t="s">
        <v>450</v>
      </c>
      <c r="O582" s="53" t="str">
        <f>VLOOKUP(Rapor!$T$5&amp;Data!G582,Kaynak!$A$5:$L$9578,12,0)</f>
        <v>Kasım</v>
      </c>
    </row>
    <row r="583" spans="1:15" x14ac:dyDescent="0.25">
      <c r="A583" s="53" t="str">
        <f>E583&amp;IF(MAX(Rapor!$B$12:$B$16)&gt;=G583,"Topla","")</f>
        <v>2023Topla</v>
      </c>
      <c r="B583" s="53" t="str">
        <f t="shared" si="54"/>
        <v>2023Kasım</v>
      </c>
      <c r="D583" s="53" t="str">
        <f t="shared" si="53"/>
        <v>202347</v>
      </c>
      <c r="E583" s="53">
        <v>2023</v>
      </c>
      <c r="F583" t="s">
        <v>752</v>
      </c>
      <c r="G583" s="75">
        <v>47</v>
      </c>
      <c r="I583">
        <v>684674</v>
      </c>
      <c r="K583" s="53">
        <v>716088</v>
      </c>
      <c r="N583" s="53" t="s">
        <v>450</v>
      </c>
      <c r="O583" s="53" t="str">
        <f>VLOOKUP(Rapor!$T$5&amp;Data!G583,Kaynak!$A$5:$L$9578,12,0)</f>
        <v>Kasım</v>
      </c>
    </row>
    <row r="584" spans="1:15" x14ac:dyDescent="0.25">
      <c r="A584" s="53" t="str">
        <f>E584&amp;IF(MAX(Rapor!$B$12:$B$16)&gt;=G584,"Topla","")</f>
        <v>2023</v>
      </c>
      <c r="B584" s="53" t="str">
        <f t="shared" si="54"/>
        <v>2023Aralık</v>
      </c>
      <c r="D584" s="53" t="str">
        <f t="shared" si="53"/>
        <v>202348</v>
      </c>
      <c r="E584" s="53">
        <v>2023</v>
      </c>
      <c r="F584" t="s">
        <v>753</v>
      </c>
      <c r="G584" s="75">
        <v>48</v>
      </c>
      <c r="I584">
        <v>556511</v>
      </c>
      <c r="K584" s="53">
        <v>606194</v>
      </c>
      <c r="N584" s="53" t="s">
        <v>450</v>
      </c>
      <c r="O584" s="53" t="str">
        <f>VLOOKUP(Rapor!$T$5&amp;Data!G584,Kaynak!$A$5:$L$9578,12,0)</f>
        <v>Aralık</v>
      </c>
    </row>
    <row r="585" spans="1:15" x14ac:dyDescent="0.25">
      <c r="A585" s="53" t="str">
        <f>E585&amp;IF(MAX(Rapor!$B$12:$B$16)&gt;=G585,"Topla","")</f>
        <v>2023</v>
      </c>
      <c r="B585" s="53" t="str">
        <f t="shared" si="54"/>
        <v>2023Aralık</v>
      </c>
      <c r="D585" s="53" t="str">
        <f t="shared" si="53"/>
        <v>202349</v>
      </c>
      <c r="E585" s="53">
        <v>2023</v>
      </c>
      <c r="F585" s="53" t="s">
        <v>755</v>
      </c>
      <c r="G585" s="75">
        <v>49</v>
      </c>
      <c r="H585" s="53"/>
      <c r="I585" s="53">
        <v>1100617</v>
      </c>
      <c r="J585" s="53"/>
      <c r="K585" s="53">
        <v>1140564</v>
      </c>
      <c r="L585" s="53"/>
      <c r="M585" s="53"/>
      <c r="N585" s="53" t="s">
        <v>451</v>
      </c>
      <c r="O585" s="53" t="str">
        <f>VLOOKUP(Rapor!$T$5&amp;Data!G585,Kaynak!$A$5:$L$9578,12,0)</f>
        <v>Aralık</v>
      </c>
    </row>
    <row r="586" spans="1:15" x14ac:dyDescent="0.25">
      <c r="A586" s="53" t="str">
        <f>E586&amp;IF(MAX(Rapor!$B$12:$B$16)&gt;=G586,"Topla","")</f>
        <v>2023</v>
      </c>
      <c r="B586" s="53" t="str">
        <f t="shared" si="54"/>
        <v>2023Aralık</v>
      </c>
      <c r="D586" s="53" t="str">
        <f t="shared" si="53"/>
        <v>202350</v>
      </c>
      <c r="E586" s="53">
        <v>2023</v>
      </c>
      <c r="F586" s="53" t="s">
        <v>754</v>
      </c>
      <c r="G586" s="75">
        <v>50</v>
      </c>
      <c r="H586" s="53"/>
      <c r="I586" s="53">
        <v>863978</v>
      </c>
      <c r="J586" s="53"/>
      <c r="K586" s="53">
        <v>921553</v>
      </c>
      <c r="L586" s="53"/>
      <c r="M586" s="53"/>
      <c r="N586" s="53" t="s">
        <v>451</v>
      </c>
      <c r="O586" s="53" t="str">
        <f>VLOOKUP(Rapor!$T$5&amp;Data!G586,Kaynak!$A$5:$L$9578,12,0)</f>
        <v>Aralık</v>
      </c>
    </row>
    <row r="587" spans="1:15" x14ac:dyDescent="0.25">
      <c r="A587" s="53" t="str">
        <f>E587&amp;IF(MAX(Rapor!$B$12:$B$16)&gt;=G587,"Topla","")</f>
        <v>2023</v>
      </c>
      <c r="B587" s="53" t="str">
        <f t="shared" si="54"/>
        <v>2023Aralık</v>
      </c>
      <c r="D587" s="53" t="str">
        <f t="shared" si="53"/>
        <v>202351</v>
      </c>
      <c r="E587" s="53">
        <v>2023</v>
      </c>
      <c r="F587" s="53" t="s">
        <v>756</v>
      </c>
      <c r="G587" s="75">
        <v>51</v>
      </c>
      <c r="H587" s="53"/>
      <c r="I587" s="53">
        <v>820920</v>
      </c>
      <c r="J587" s="53"/>
      <c r="K587" s="53">
        <v>893914</v>
      </c>
      <c r="L587" s="53"/>
      <c r="M587" s="53"/>
      <c r="N587" s="53" t="s">
        <v>451</v>
      </c>
      <c r="O587" s="53" t="str">
        <f>VLOOKUP(Rapor!$T$5&amp;Data!G587,Kaynak!$A$5:$L$9578,12,0)</f>
        <v>Aralık</v>
      </c>
    </row>
    <row r="588" spans="1:15" x14ac:dyDescent="0.25">
      <c r="A588" s="53" t="str">
        <f>E588&amp;IF(MAX(Rapor!$B$12:$B$16)&gt;=G588,"Topla","")</f>
        <v>2023</v>
      </c>
      <c r="B588" s="53" t="str">
        <f t="shared" si="54"/>
        <v>2023Aralık</v>
      </c>
      <c r="D588" s="53" t="str">
        <f t="shared" si="53"/>
        <v>202352</v>
      </c>
      <c r="E588" s="53">
        <v>2023</v>
      </c>
      <c r="F588" s="53" t="s">
        <v>757</v>
      </c>
      <c r="G588" s="75">
        <v>52</v>
      </c>
      <c r="H588" s="53"/>
      <c r="I588" s="53">
        <v>606058</v>
      </c>
      <c r="J588" s="53"/>
      <c r="K588" s="53">
        <v>668467</v>
      </c>
      <c r="L588" s="53"/>
      <c r="M588" s="53"/>
      <c r="N588" s="53" t="s">
        <v>451</v>
      </c>
      <c r="O588" s="53" t="str">
        <f>VLOOKUP(Rapor!$T$5&amp;Data!G588,Kaynak!$A$5:$L$9578,12,0)</f>
        <v>Aralık</v>
      </c>
    </row>
    <row r="589" spans="1:15" x14ac:dyDescent="0.25">
      <c r="A589" s="53" t="str">
        <f>E589&amp;IF(MAX(Rapor!$B$12:$B$16)&gt;=G589,"Topla","")</f>
        <v>2024Topla</v>
      </c>
      <c r="B589" s="53" t="str">
        <f t="shared" si="54"/>
        <v>2024Ocak</v>
      </c>
      <c r="D589" s="53" t="str">
        <f t="shared" si="53"/>
        <v>20241</v>
      </c>
      <c r="E589">
        <v>2024</v>
      </c>
      <c r="F589" s="53" t="s">
        <v>758</v>
      </c>
      <c r="G589" s="85">
        <v>1</v>
      </c>
      <c r="I589" s="31">
        <v>963051</v>
      </c>
      <c r="K589" s="31">
        <v>1005538</v>
      </c>
      <c r="N589" s="53" t="s">
        <v>440</v>
      </c>
      <c r="O589" s="53" t="str">
        <f>VLOOKUP(Rapor!$T$5&amp;Data!G589,Kaynak!$A$5:$L$9578,12,0)</f>
        <v>Ocak</v>
      </c>
    </row>
    <row r="590" spans="1:15" x14ac:dyDescent="0.25">
      <c r="A590" s="53" t="str">
        <f>E590&amp;IF(MAX(Rapor!$B$12:$B$16)&gt;=G590,"Topla","")</f>
        <v>2024Topla</v>
      </c>
      <c r="B590" s="53" t="str">
        <f t="shared" si="54"/>
        <v>2024Ocak</v>
      </c>
      <c r="D590" s="53" t="str">
        <f t="shared" si="53"/>
        <v>20242</v>
      </c>
      <c r="E590" s="53">
        <v>2024</v>
      </c>
      <c r="F590" s="53" t="s">
        <v>759</v>
      </c>
      <c r="G590" s="85">
        <v>2</v>
      </c>
      <c r="I590" s="31">
        <v>921674</v>
      </c>
      <c r="K590" s="31">
        <v>956425</v>
      </c>
      <c r="N590" s="53" t="s">
        <v>440</v>
      </c>
      <c r="O590" s="53" t="str">
        <f>VLOOKUP(Rapor!$T$5&amp;Data!G590,Kaynak!$A$5:$L$9578,12,0)</f>
        <v>Ocak</v>
      </c>
    </row>
    <row r="591" spans="1:15" x14ac:dyDescent="0.25">
      <c r="A591" s="53" t="str">
        <f>E591&amp;IF(MAX(Rapor!$B$12:$B$16)&gt;=G591,"Topla","")</f>
        <v>2024Topla</v>
      </c>
      <c r="B591" s="53" t="str">
        <f t="shared" si="54"/>
        <v>2024Ocak</v>
      </c>
      <c r="D591" s="53" t="str">
        <f t="shared" si="53"/>
        <v>20243</v>
      </c>
      <c r="E591" s="53">
        <v>2024</v>
      </c>
      <c r="F591" s="53" t="s">
        <v>760</v>
      </c>
      <c r="G591" s="85">
        <v>3</v>
      </c>
      <c r="I591" s="31">
        <v>1962962</v>
      </c>
      <c r="K591" s="31">
        <v>2029326</v>
      </c>
      <c r="N591" s="53" t="s">
        <v>440</v>
      </c>
      <c r="O591" s="53" t="str">
        <f>VLOOKUP(Rapor!$T$5&amp;Data!G591,Kaynak!$A$5:$L$9578,12,0)</f>
        <v>Ocak</v>
      </c>
    </row>
    <row r="592" spans="1:15" x14ac:dyDescent="0.25">
      <c r="A592" s="53" t="str">
        <f>E592&amp;IF(MAX(Rapor!$B$12:$B$16)&gt;=G592,"Topla","")</f>
        <v>2024Topla</v>
      </c>
      <c r="B592" s="53" t="str">
        <f t="shared" si="54"/>
        <v>2024Ocak</v>
      </c>
      <c r="D592" s="53" t="str">
        <f t="shared" si="53"/>
        <v>20244</v>
      </c>
      <c r="E592" s="53">
        <v>2024</v>
      </c>
      <c r="F592" s="53" t="s">
        <v>761</v>
      </c>
      <c r="G592" s="85">
        <v>4</v>
      </c>
      <c r="I592" s="31">
        <v>2239219</v>
      </c>
      <c r="K592" s="31">
        <v>2288047</v>
      </c>
      <c r="N592" s="53" t="s">
        <v>440</v>
      </c>
      <c r="O592" s="53" t="str">
        <f>VLOOKUP(Rapor!$T$5&amp;Data!G592,Kaynak!$A$5:$L$9578,12,0)</f>
        <v>Ocak</v>
      </c>
    </row>
    <row r="593" spans="1:15" x14ac:dyDescent="0.25">
      <c r="A593" s="53" t="str">
        <f>E593&amp;IF(MAX(Rapor!$B$12:$B$16)&gt;=G593,"Topla","")</f>
        <v>2024Topla</v>
      </c>
      <c r="B593" s="53" t="str">
        <f t="shared" si="54"/>
        <v>2024Şubat</v>
      </c>
      <c r="D593" s="53" t="str">
        <f t="shared" si="53"/>
        <v>20245</v>
      </c>
      <c r="E593" s="53">
        <v>2024</v>
      </c>
      <c r="F593" s="53" t="s">
        <v>762</v>
      </c>
      <c r="G593" s="85">
        <v>5</v>
      </c>
      <c r="I593" s="31">
        <v>1989605</v>
      </c>
      <c r="K593" s="31">
        <v>2083559</v>
      </c>
      <c r="N593" s="53" t="s">
        <v>440</v>
      </c>
      <c r="O593" s="53" t="str">
        <f>VLOOKUP(Rapor!$T$5&amp;Data!G593,Kaynak!$A$5:$L$9578,12,0)</f>
        <v>Şubat</v>
      </c>
    </row>
    <row r="594" spans="1:15" x14ac:dyDescent="0.25">
      <c r="A594" s="53" t="str">
        <f>E594&amp;IF(MAX(Rapor!$B$12:$B$16)&gt;=G594,"Topla","")</f>
        <v>2024Topla</v>
      </c>
      <c r="B594" s="53" t="str">
        <f t="shared" si="54"/>
        <v>2024Şubat</v>
      </c>
      <c r="D594" s="53" t="str">
        <f t="shared" si="53"/>
        <v>20246</v>
      </c>
      <c r="E594" s="53">
        <v>2024</v>
      </c>
      <c r="F594" s="53" t="s">
        <v>763</v>
      </c>
      <c r="G594" s="85">
        <v>6</v>
      </c>
      <c r="I594" s="31">
        <v>1170833</v>
      </c>
      <c r="K594" s="31">
        <v>1237471</v>
      </c>
      <c r="N594" t="s">
        <v>441</v>
      </c>
      <c r="O594" s="53" t="str">
        <f>VLOOKUP(Rapor!$T$5&amp;Data!G594,Kaynak!$A$5:$L$9578,12,0)</f>
        <v>Şubat</v>
      </c>
    </row>
    <row r="595" spans="1:15" x14ac:dyDescent="0.25">
      <c r="A595" s="53" t="str">
        <f>E595&amp;IF(MAX(Rapor!$B$12:$B$16)&gt;=G595,"Topla","")</f>
        <v>2024Topla</v>
      </c>
      <c r="B595" s="53" t="str">
        <f t="shared" si="54"/>
        <v>2024Şubat</v>
      </c>
      <c r="D595" s="53" t="str">
        <f t="shared" si="53"/>
        <v>20247</v>
      </c>
      <c r="E595" s="53">
        <v>2024</v>
      </c>
      <c r="F595" s="53" t="s">
        <v>764</v>
      </c>
      <c r="G595" s="85">
        <v>7</v>
      </c>
      <c r="I595" s="31">
        <v>739424</v>
      </c>
      <c r="K595" s="31">
        <v>819526</v>
      </c>
      <c r="N595" s="53" t="s">
        <v>441</v>
      </c>
      <c r="O595" s="53" t="str">
        <f>VLOOKUP(Rapor!$T$5&amp;Data!G595,Kaynak!$A$5:$L$9578,12,0)</f>
        <v>Şubat</v>
      </c>
    </row>
    <row r="596" spans="1:15" x14ac:dyDescent="0.25">
      <c r="A596" s="53" t="str">
        <f>E596&amp;IF(MAX(Rapor!$B$12:$B$16)&gt;=G596,"Topla","")</f>
        <v>2024Topla</v>
      </c>
      <c r="B596" s="53" t="str">
        <f t="shared" si="54"/>
        <v>2024Şubat</v>
      </c>
      <c r="D596" s="53" t="str">
        <f t="shared" si="53"/>
        <v>20248</v>
      </c>
      <c r="E596" s="53">
        <v>2024</v>
      </c>
      <c r="F596" s="53" t="s">
        <v>765</v>
      </c>
      <c r="G596" s="85">
        <v>8</v>
      </c>
      <c r="I596" s="31">
        <v>1089141</v>
      </c>
      <c r="K596" s="31">
        <v>1150246</v>
      </c>
      <c r="N596" s="53" t="s">
        <v>441</v>
      </c>
      <c r="O596" s="53" t="str">
        <f>VLOOKUP(Rapor!$T$5&amp;Data!G596,Kaynak!$A$5:$L$9578,12,0)</f>
        <v>Şubat</v>
      </c>
    </row>
    <row r="597" spans="1:15" x14ac:dyDescent="0.25">
      <c r="A597" s="53" t="str">
        <f>E597&amp;IF(MAX(Rapor!$B$12:$B$16)&gt;=G597,"Topla","")</f>
        <v>2024Topla</v>
      </c>
      <c r="B597" s="53" t="str">
        <f t="shared" si="54"/>
        <v>2024Mart</v>
      </c>
      <c r="D597" s="53" t="str">
        <f t="shared" si="53"/>
        <v>20249</v>
      </c>
      <c r="E597" s="53">
        <v>2024</v>
      </c>
      <c r="F597" s="53" t="s">
        <v>766</v>
      </c>
      <c r="G597" s="85">
        <v>9</v>
      </c>
      <c r="I597" s="31">
        <v>697102</v>
      </c>
      <c r="K597" s="31">
        <v>776184</v>
      </c>
      <c r="N597" s="53" t="s">
        <v>441</v>
      </c>
      <c r="O597" s="53" t="str">
        <f>VLOOKUP(Rapor!$T$5&amp;Data!G597,Kaynak!$A$5:$L$9578,12,0)</f>
        <v>Mart</v>
      </c>
    </row>
    <row r="598" spans="1:15" x14ac:dyDescent="0.25">
      <c r="A598" s="53" t="str">
        <f>E598&amp;IF(MAX(Rapor!$B$12:$B$16)&gt;=G598,"Topla","")</f>
        <v>2024Topla</v>
      </c>
      <c r="B598" s="53" t="str">
        <f t="shared" si="54"/>
        <v>2024Mart</v>
      </c>
      <c r="D598" s="53" t="str">
        <f t="shared" si="53"/>
        <v>202410</v>
      </c>
      <c r="E598" s="53">
        <v>2024</v>
      </c>
      <c r="F598" t="s">
        <v>767</v>
      </c>
      <c r="G598" s="75">
        <v>10</v>
      </c>
      <c r="I598" s="31">
        <v>589422</v>
      </c>
      <c r="J598" s="31"/>
      <c r="K598" s="31">
        <v>674625</v>
      </c>
      <c r="N598" t="s">
        <v>442</v>
      </c>
      <c r="O598" s="53" t="str">
        <f>VLOOKUP(Rapor!$T$5&amp;Data!G598,Kaynak!$A$5:$L$9578,12,0)</f>
        <v>Mart</v>
      </c>
    </row>
    <row r="599" spans="1:15" x14ac:dyDescent="0.25">
      <c r="A599" s="53" t="str">
        <f>E599&amp;IF(MAX(Rapor!$B$12:$B$16)&gt;=G599,"Topla","")</f>
        <v>2024Topla</v>
      </c>
      <c r="B599" s="53" t="str">
        <f t="shared" si="54"/>
        <v>2024Mart</v>
      </c>
      <c r="D599" s="53" t="str">
        <f t="shared" si="53"/>
        <v>202411</v>
      </c>
      <c r="E599" s="53">
        <v>2024</v>
      </c>
      <c r="F599" t="s">
        <v>768</v>
      </c>
      <c r="G599" s="75">
        <v>11</v>
      </c>
      <c r="I599" s="31">
        <v>415304</v>
      </c>
      <c r="J599" s="31"/>
      <c r="K599" s="31">
        <v>503167</v>
      </c>
      <c r="N599" s="53" t="s">
        <v>442</v>
      </c>
      <c r="O599" s="53" t="str">
        <f>VLOOKUP(Rapor!$T$5&amp;Data!G599,Kaynak!$A$5:$L$9578,12,0)</f>
        <v>Mart</v>
      </c>
    </row>
    <row r="600" spans="1:15" x14ac:dyDescent="0.25">
      <c r="A600" s="53" t="str">
        <f>E600&amp;IF(MAX(Rapor!$B$12:$B$16)&gt;=G600,"Topla","")</f>
        <v>2024Topla</v>
      </c>
      <c r="B600" s="53" t="str">
        <f t="shared" si="54"/>
        <v>2024Mart</v>
      </c>
      <c r="D600" s="53" t="str">
        <f t="shared" si="53"/>
        <v>202412</v>
      </c>
      <c r="E600" s="53">
        <v>2024</v>
      </c>
      <c r="F600" t="s">
        <v>769</v>
      </c>
      <c r="G600" s="75">
        <v>12</v>
      </c>
      <c r="I600" s="31">
        <v>299218</v>
      </c>
      <c r="J600" s="31"/>
      <c r="K600" s="31">
        <v>361800</v>
      </c>
      <c r="N600" s="53" t="s">
        <v>442</v>
      </c>
      <c r="O600" s="53" t="str">
        <f>VLOOKUP(Rapor!$T$5&amp;Data!G600,Kaynak!$A$5:$L$9578,12,0)</f>
        <v>Mart</v>
      </c>
    </row>
    <row r="601" spans="1:15" x14ac:dyDescent="0.25">
      <c r="A601" s="53" t="str">
        <f>E601&amp;IF(MAX(Rapor!$B$12:$B$16)&gt;=G601,"Topla","")</f>
        <v>2024Topla</v>
      </c>
      <c r="B601" s="53" t="str">
        <f t="shared" si="54"/>
        <v>2024Mart</v>
      </c>
      <c r="D601" s="53" t="str">
        <f t="shared" si="53"/>
        <v>202413</v>
      </c>
      <c r="E601" s="53">
        <v>2024</v>
      </c>
      <c r="F601" t="s">
        <v>770</v>
      </c>
      <c r="G601" s="75">
        <v>13</v>
      </c>
      <c r="I601" s="31">
        <v>203433</v>
      </c>
      <c r="J601" s="31"/>
      <c r="K601" s="31">
        <v>264433</v>
      </c>
      <c r="N601" s="53" t="s">
        <v>442</v>
      </c>
      <c r="O601" s="53" t="str">
        <f>VLOOKUP(Rapor!$T$5&amp;Data!G601,Kaynak!$A$5:$L$9578,12,0)</f>
        <v>Mart</v>
      </c>
    </row>
    <row r="602" spans="1:15" x14ac:dyDescent="0.25">
      <c r="A602" s="53" t="str">
        <f>E602&amp;IF(MAX(Rapor!$B$12:$B$16)&gt;=G602,"Topla","")</f>
        <v>2024Topla</v>
      </c>
      <c r="B602" s="53" t="str">
        <f t="shared" si="54"/>
        <v>2024Nisan</v>
      </c>
      <c r="D602" s="53" t="str">
        <f t="shared" si="53"/>
        <v>202414</v>
      </c>
      <c r="E602" s="53">
        <v>2024</v>
      </c>
      <c r="F602" s="53" t="s">
        <v>771</v>
      </c>
      <c r="G602" s="75">
        <v>14</v>
      </c>
      <c r="I602" s="31">
        <v>148626</v>
      </c>
      <c r="K602" s="31">
        <v>190208</v>
      </c>
      <c r="N602" t="s">
        <v>443</v>
      </c>
      <c r="O602" s="53" t="str">
        <f>VLOOKUP(Rapor!$T$5&amp;Data!G602,Kaynak!$A$5:$L$9578,12,0)</f>
        <v>Nisan</v>
      </c>
    </row>
    <row r="603" spans="1:15" x14ac:dyDescent="0.25">
      <c r="A603" s="53" t="str">
        <f>E603&amp;IF(MAX(Rapor!$B$12:$B$16)&gt;=G603,"Topla","")</f>
        <v>2024Topla</v>
      </c>
      <c r="B603" s="53" t="str">
        <f t="shared" ref="B603:B666" si="55">E603&amp;O603</f>
        <v>2024Nisan</v>
      </c>
      <c r="C603" s="53"/>
      <c r="D603" s="53" t="str">
        <f t="shared" ref="D603:D666" si="56">+E603&amp;G603</f>
        <v>202415</v>
      </c>
      <c r="E603" s="53">
        <v>2024</v>
      </c>
      <c r="F603" s="53" t="s">
        <v>772</v>
      </c>
      <c r="G603" s="75">
        <v>15</v>
      </c>
      <c r="I603" s="31">
        <v>452935</v>
      </c>
      <c r="K603" s="31">
        <v>487377</v>
      </c>
      <c r="N603" s="53" t="s">
        <v>443</v>
      </c>
      <c r="O603" s="53" t="str">
        <f>VLOOKUP(Rapor!$T$5&amp;Data!G603,Kaynak!$A$5:$L$9578,12,0)</f>
        <v>Nisan</v>
      </c>
    </row>
    <row r="604" spans="1:15" x14ac:dyDescent="0.25">
      <c r="A604" s="53" t="str">
        <f>E604&amp;IF(MAX(Rapor!$B$12:$B$16)&gt;=G604,"Topla","")</f>
        <v>2024Topla</v>
      </c>
      <c r="B604" s="53" t="str">
        <f t="shared" si="55"/>
        <v>2024Nisan</v>
      </c>
      <c r="C604" s="53"/>
      <c r="D604" s="53" t="str">
        <f t="shared" si="56"/>
        <v>202416</v>
      </c>
      <c r="E604" s="53">
        <v>2024</v>
      </c>
      <c r="F604" s="53" t="s">
        <v>773</v>
      </c>
      <c r="G604" s="75">
        <v>16</v>
      </c>
      <c r="I604" s="31">
        <v>367881</v>
      </c>
      <c r="K604" s="31">
        <v>402113</v>
      </c>
      <c r="N604" s="53" t="s">
        <v>443</v>
      </c>
      <c r="O604" s="53" t="str">
        <f>VLOOKUP(Rapor!$T$5&amp;Data!G604,Kaynak!$A$5:$L$9578,12,0)</f>
        <v>Nisan</v>
      </c>
    </row>
    <row r="605" spans="1:15" x14ac:dyDescent="0.25">
      <c r="A605" s="53" t="str">
        <f>E605&amp;IF(MAX(Rapor!$B$12:$B$16)&gt;=G605,"Topla","")</f>
        <v>2024Topla</v>
      </c>
      <c r="B605" s="53" t="str">
        <f t="shared" si="55"/>
        <v>2024Nisan</v>
      </c>
      <c r="C605" s="53"/>
      <c r="D605" s="53" t="str">
        <f t="shared" si="56"/>
        <v>202417</v>
      </c>
      <c r="E605" s="53">
        <v>2024</v>
      </c>
      <c r="F605" s="53" t="s">
        <v>774</v>
      </c>
      <c r="G605" s="75">
        <v>17</v>
      </c>
      <c r="I605" s="31">
        <v>315015</v>
      </c>
      <c r="K605" s="31">
        <v>391250</v>
      </c>
      <c r="N605" s="53" t="s">
        <v>443</v>
      </c>
      <c r="O605" s="53" t="str">
        <f>VLOOKUP(Rapor!$T$5&amp;Data!G605,Kaynak!$A$5:$L$9578,12,0)</f>
        <v>Nisan</v>
      </c>
    </row>
    <row r="606" spans="1:15" x14ac:dyDescent="0.25">
      <c r="A606" s="53" t="str">
        <f>E606&amp;IF(MAX(Rapor!$B$12:$B$16)&gt;=G606,"Topla","")</f>
        <v>2024Topla</v>
      </c>
      <c r="B606" s="53" t="str">
        <f t="shared" si="55"/>
        <v>2024Mayıs</v>
      </c>
      <c r="C606" s="53"/>
      <c r="D606" s="53" t="str">
        <f t="shared" si="56"/>
        <v>202418</v>
      </c>
      <c r="E606" s="53">
        <v>2024</v>
      </c>
      <c r="F606" s="53" t="s">
        <v>775</v>
      </c>
      <c r="G606" s="75">
        <v>18</v>
      </c>
      <c r="I606" s="31">
        <v>377978</v>
      </c>
      <c r="K606" s="31">
        <v>426948</v>
      </c>
      <c r="N606" s="53" t="s">
        <v>443</v>
      </c>
      <c r="O606" s="53" t="str">
        <f>VLOOKUP(Rapor!$T$5&amp;Data!G606,Kaynak!$A$5:$L$9578,12,0)</f>
        <v>Mayıs</v>
      </c>
    </row>
    <row r="607" spans="1:15" x14ac:dyDescent="0.25">
      <c r="A607" s="53" t="str">
        <f>E607&amp;IF(MAX(Rapor!$B$12:$B$16)&gt;=G607,"Topla","")</f>
        <v>2024Topla</v>
      </c>
      <c r="B607" s="53" t="str">
        <f t="shared" si="55"/>
        <v>2024Mayıs</v>
      </c>
      <c r="C607" s="53"/>
      <c r="D607" s="53" t="str">
        <f t="shared" si="56"/>
        <v>202419</v>
      </c>
      <c r="E607" s="53">
        <v>2024</v>
      </c>
      <c r="F607" t="s">
        <v>776</v>
      </c>
      <c r="G607" s="85">
        <v>19</v>
      </c>
      <c r="I607" s="31">
        <v>276620</v>
      </c>
      <c r="K607" s="31">
        <v>339207</v>
      </c>
      <c r="N607" t="s">
        <v>444</v>
      </c>
      <c r="O607" s="53" t="str">
        <f>VLOOKUP(Rapor!$T$5&amp;Data!G607,Kaynak!$A$5:$L$9578,12,0)</f>
        <v>Mayıs</v>
      </c>
    </row>
    <row r="608" spans="1:15" x14ac:dyDescent="0.25">
      <c r="A608" s="53" t="str">
        <f>E608&amp;IF(MAX(Rapor!$B$12:$B$16)&gt;=G608,"Topla","")</f>
        <v>2024Topla</v>
      </c>
      <c r="B608" s="53" t="str">
        <f t="shared" si="55"/>
        <v>2024Mayıs</v>
      </c>
      <c r="C608" s="53"/>
      <c r="D608" s="53" t="str">
        <f t="shared" si="56"/>
        <v>202420</v>
      </c>
      <c r="E608" s="53">
        <v>2024</v>
      </c>
      <c r="F608" t="s">
        <v>777</v>
      </c>
      <c r="G608" s="85">
        <v>20</v>
      </c>
      <c r="I608" s="31">
        <v>316524</v>
      </c>
      <c r="K608" s="31">
        <v>361857</v>
      </c>
      <c r="N608" s="53" t="s">
        <v>444</v>
      </c>
      <c r="O608" s="53" t="str">
        <f>VLOOKUP(Rapor!$T$5&amp;Data!G608,Kaynak!$A$5:$L$9578,12,0)</f>
        <v>Mayıs</v>
      </c>
    </row>
    <row r="609" spans="1:15" x14ac:dyDescent="0.25">
      <c r="A609" s="53" t="str">
        <f>E609&amp;IF(MAX(Rapor!$B$12:$B$16)&gt;=G609,"Topla","")</f>
        <v>2024Topla</v>
      </c>
      <c r="B609" s="53" t="str">
        <f t="shared" si="55"/>
        <v>2024Mayıs</v>
      </c>
      <c r="C609" s="53"/>
      <c r="D609" s="53" t="str">
        <f t="shared" si="56"/>
        <v>202421</v>
      </c>
      <c r="E609" s="53">
        <v>2024</v>
      </c>
      <c r="F609" t="s">
        <v>778</v>
      </c>
      <c r="G609" s="85">
        <v>21</v>
      </c>
      <c r="I609" s="31">
        <v>214930</v>
      </c>
      <c r="K609" s="31">
        <v>243378</v>
      </c>
      <c r="N609" s="53" t="s">
        <v>444</v>
      </c>
      <c r="O609" s="53" t="str">
        <f>VLOOKUP(Rapor!$T$5&amp;Data!G609,Kaynak!$A$5:$L$9578,12,0)</f>
        <v>Mayıs</v>
      </c>
    </row>
    <row r="610" spans="1:15" x14ac:dyDescent="0.25">
      <c r="A610" s="53" t="str">
        <f>E610&amp;IF(MAX(Rapor!$B$12:$B$16)&gt;=G610,"Topla","")</f>
        <v>2024Topla</v>
      </c>
      <c r="B610" s="53" t="str">
        <f t="shared" si="55"/>
        <v>2024Haziran</v>
      </c>
      <c r="C610" s="53"/>
      <c r="D610" s="53" t="str">
        <f t="shared" si="56"/>
        <v>202422</v>
      </c>
      <c r="E610" s="53">
        <v>2024</v>
      </c>
      <c r="F610" t="s">
        <v>779</v>
      </c>
      <c r="G610" s="85">
        <v>22</v>
      </c>
      <c r="I610" s="31">
        <v>202733</v>
      </c>
      <c r="K610" s="31">
        <v>224586</v>
      </c>
      <c r="N610" s="53" t="s">
        <v>444</v>
      </c>
      <c r="O610" s="53" t="str">
        <f>VLOOKUP(Rapor!$T$5&amp;Data!G610,Kaynak!$A$5:$L$9578,12,0)</f>
        <v>Haziran</v>
      </c>
    </row>
    <row r="611" spans="1:15" x14ac:dyDescent="0.25">
      <c r="A611" s="53" t="str">
        <f>E611&amp;IF(MAX(Rapor!$B$12:$B$16)&gt;=G611,"Topla","")</f>
        <v>2024Topla</v>
      </c>
      <c r="B611" s="53" t="str">
        <f t="shared" si="55"/>
        <v>2024Haziran</v>
      </c>
      <c r="C611" s="53"/>
      <c r="D611" s="53" t="str">
        <f t="shared" si="56"/>
        <v>202423</v>
      </c>
      <c r="E611" s="53">
        <v>2024</v>
      </c>
      <c r="F611" s="53" t="s">
        <v>780</v>
      </c>
      <c r="G611" s="85">
        <v>23</v>
      </c>
      <c r="I611" s="31">
        <v>197650</v>
      </c>
      <c r="K611" s="31">
        <v>223584</v>
      </c>
      <c r="N611" t="s">
        <v>445</v>
      </c>
      <c r="O611" s="53" t="str">
        <f>VLOOKUP(Rapor!$T$5&amp;Data!G611,Kaynak!$A$5:$L$9578,12,0)</f>
        <v>Haziran</v>
      </c>
    </row>
    <row r="612" spans="1:15" x14ac:dyDescent="0.25">
      <c r="A612" s="53" t="str">
        <f>E612&amp;IF(MAX(Rapor!$B$12:$B$16)&gt;=G612,"Topla","")</f>
        <v>2024Topla</v>
      </c>
      <c r="B612" s="53" t="str">
        <f t="shared" si="55"/>
        <v>2024Haziran</v>
      </c>
      <c r="C612" s="53"/>
      <c r="D612" s="53" t="str">
        <f t="shared" si="56"/>
        <v>202424</v>
      </c>
      <c r="E612" s="53">
        <v>2024</v>
      </c>
      <c r="F612" s="53" t="s">
        <v>781</v>
      </c>
      <c r="G612" s="85">
        <v>24</v>
      </c>
      <c r="I612" s="31">
        <v>227866</v>
      </c>
      <c r="K612" s="31">
        <v>250106</v>
      </c>
      <c r="N612" s="53" t="s">
        <v>445</v>
      </c>
      <c r="O612" s="53" t="str">
        <f>VLOOKUP(Rapor!$T$5&amp;Data!G612,Kaynak!$A$5:$L$9578,12,0)</f>
        <v>Haziran</v>
      </c>
    </row>
    <row r="613" spans="1:15" x14ac:dyDescent="0.25">
      <c r="A613" s="53" t="str">
        <f>E613&amp;IF(MAX(Rapor!$B$12:$B$16)&gt;=G613,"Topla","")</f>
        <v>2024Topla</v>
      </c>
      <c r="B613" s="53" t="str">
        <f t="shared" si="55"/>
        <v>2024Haziran</v>
      </c>
      <c r="C613" s="53"/>
      <c r="D613" s="53" t="str">
        <f t="shared" si="56"/>
        <v>202425</v>
      </c>
      <c r="E613" s="53">
        <v>2024</v>
      </c>
      <c r="F613" s="53" t="s">
        <v>782</v>
      </c>
      <c r="G613" s="85">
        <v>25</v>
      </c>
      <c r="I613" s="31">
        <v>948252</v>
      </c>
      <c r="K613" s="31">
        <v>964711</v>
      </c>
      <c r="N613" s="53" t="s">
        <v>445</v>
      </c>
      <c r="O613" s="53" t="str">
        <f>VLOOKUP(Rapor!$T$5&amp;Data!G613,Kaynak!$A$5:$L$9578,12,0)</f>
        <v>Haziran</v>
      </c>
    </row>
    <row r="614" spans="1:15" x14ac:dyDescent="0.25">
      <c r="A614" s="53" t="str">
        <f>E614&amp;IF(MAX(Rapor!$B$12:$B$16)&gt;=G614,"Topla","")</f>
        <v>2024Topla</v>
      </c>
      <c r="B614" s="53" t="str">
        <f t="shared" si="55"/>
        <v>2024Haziran</v>
      </c>
      <c r="C614" s="53"/>
      <c r="D614" s="53" t="str">
        <f t="shared" si="56"/>
        <v>202426</v>
      </c>
      <c r="E614" s="53">
        <v>2024</v>
      </c>
      <c r="F614" s="53" t="s">
        <v>783</v>
      </c>
      <c r="G614" s="85">
        <v>26</v>
      </c>
      <c r="I614" s="31">
        <v>645754</v>
      </c>
      <c r="K614" s="31">
        <v>662317</v>
      </c>
      <c r="N614" s="53" t="s">
        <v>445</v>
      </c>
      <c r="O614" s="53" t="str">
        <f>VLOOKUP(Rapor!$T$5&amp;Data!G614,Kaynak!$A$5:$L$9578,12,0)</f>
        <v>Haziran</v>
      </c>
    </row>
    <row r="615" spans="1:15" x14ac:dyDescent="0.25">
      <c r="A615" s="53" t="str">
        <f>E615&amp;IF(MAX(Rapor!$B$12:$B$16)&gt;=G615,"Topla","")</f>
        <v>2024Topla</v>
      </c>
      <c r="B615" s="53" t="str">
        <f t="shared" si="55"/>
        <v>2024Temmuz</v>
      </c>
      <c r="C615" s="53"/>
      <c r="D615" s="53" t="str">
        <f t="shared" si="56"/>
        <v>202427</v>
      </c>
      <c r="E615" s="53">
        <v>2024</v>
      </c>
      <c r="F615" s="53" t="s">
        <v>784</v>
      </c>
      <c r="G615" s="85">
        <v>27</v>
      </c>
      <c r="I615" s="31">
        <v>501070</v>
      </c>
      <c r="K615" s="31">
        <v>523328</v>
      </c>
      <c r="N615" t="s">
        <v>446</v>
      </c>
      <c r="O615" s="53" t="str">
        <f>VLOOKUP(Rapor!$T$5&amp;Data!G615,Kaynak!$A$5:$L$9578,12,0)</f>
        <v>Temmuz</v>
      </c>
    </row>
    <row r="616" spans="1:15" x14ac:dyDescent="0.25">
      <c r="A616" s="53" t="str">
        <f>E616&amp;IF(MAX(Rapor!$B$12:$B$16)&gt;=G616,"Topla","")</f>
        <v>2024Topla</v>
      </c>
      <c r="B616" s="53" t="str">
        <f t="shared" si="55"/>
        <v>2024Temmuz</v>
      </c>
      <c r="C616" s="53"/>
      <c r="D616" s="53" t="str">
        <f t="shared" si="56"/>
        <v>202428</v>
      </c>
      <c r="E616" s="53">
        <v>2024</v>
      </c>
      <c r="F616" s="53" t="s">
        <v>785</v>
      </c>
      <c r="G616" s="85">
        <v>28</v>
      </c>
      <c r="I616" s="31">
        <v>618732</v>
      </c>
      <c r="K616" s="31">
        <v>632355</v>
      </c>
      <c r="N616" s="53" t="s">
        <v>446</v>
      </c>
      <c r="O616" s="53" t="str">
        <f>VLOOKUP(Rapor!$T$5&amp;Data!G616,Kaynak!$A$5:$L$9578,12,0)</f>
        <v>Temmuz</v>
      </c>
    </row>
    <row r="617" spans="1:15" x14ac:dyDescent="0.25">
      <c r="A617" s="53" t="str">
        <f>E617&amp;IF(MAX(Rapor!$B$12:$B$16)&gt;=G617,"Topla","")</f>
        <v>2024Topla</v>
      </c>
      <c r="B617" s="53" t="str">
        <f t="shared" si="55"/>
        <v>2024Temmuz</v>
      </c>
      <c r="C617" s="53"/>
      <c r="D617" s="53" t="str">
        <f t="shared" si="56"/>
        <v>202429</v>
      </c>
      <c r="E617" s="53">
        <v>2024</v>
      </c>
      <c r="F617" s="53" t="s">
        <v>786</v>
      </c>
      <c r="G617" s="85">
        <v>29</v>
      </c>
      <c r="I617" s="31">
        <v>474941</v>
      </c>
      <c r="K617" s="31">
        <v>488679</v>
      </c>
      <c r="N617" s="53" t="s">
        <v>446</v>
      </c>
      <c r="O617" s="53" t="str">
        <f>VLOOKUP(Rapor!$T$5&amp;Data!G617,Kaynak!$A$5:$L$9578,12,0)</f>
        <v>Temmuz</v>
      </c>
    </row>
    <row r="618" spans="1:15" x14ac:dyDescent="0.25">
      <c r="A618" s="53" t="str">
        <f>E618&amp;IF(MAX(Rapor!$B$12:$B$16)&gt;=G618,"Topla","")</f>
        <v>2024Topla</v>
      </c>
      <c r="B618" s="53" t="str">
        <f t="shared" si="55"/>
        <v>2024Temmuz</v>
      </c>
      <c r="C618" s="53"/>
      <c r="D618" s="53" t="str">
        <f t="shared" si="56"/>
        <v>202430</v>
      </c>
      <c r="E618" s="53">
        <v>2024</v>
      </c>
      <c r="F618" s="53" t="s">
        <v>787</v>
      </c>
      <c r="G618" s="85">
        <v>30</v>
      </c>
      <c r="I618" s="31">
        <v>519673</v>
      </c>
      <c r="K618" s="31">
        <v>540028</v>
      </c>
      <c r="N618" s="53" t="s">
        <v>446</v>
      </c>
      <c r="O618" s="53" t="str">
        <f>VLOOKUP(Rapor!$T$5&amp;Data!G618,Kaynak!$A$5:$L$9578,12,0)</f>
        <v>Temmuz</v>
      </c>
    </row>
    <row r="619" spans="1:15" x14ac:dyDescent="0.25">
      <c r="A619" s="53" t="str">
        <f>E619&amp;IF(MAX(Rapor!$B$12:$B$16)&gt;=G619,"Topla","")</f>
        <v>2024Topla</v>
      </c>
      <c r="B619" s="53" t="str">
        <f t="shared" si="55"/>
        <v>2024Ağustos</v>
      </c>
      <c r="C619" s="53"/>
      <c r="D619" s="53" t="str">
        <f t="shared" si="56"/>
        <v>202431</v>
      </c>
      <c r="E619" s="53">
        <v>2024</v>
      </c>
      <c r="F619" s="53" t="s">
        <v>788</v>
      </c>
      <c r="G619" s="85">
        <v>31</v>
      </c>
      <c r="I619" s="31">
        <v>733919</v>
      </c>
      <c r="K619" s="31">
        <v>745183</v>
      </c>
      <c r="N619" s="53" t="s">
        <v>446</v>
      </c>
      <c r="O619" s="53" t="str">
        <f>VLOOKUP(Rapor!$T$5&amp;Data!G619,Kaynak!$A$5:$L$9578,12,0)</f>
        <v>Ağustos</v>
      </c>
    </row>
    <row r="620" spans="1:15" x14ac:dyDescent="0.25">
      <c r="A620" s="53" t="str">
        <f>E620&amp;IF(MAX(Rapor!$B$12:$B$16)&gt;=G620,"Topla","")</f>
        <v>2024Topla</v>
      </c>
      <c r="B620" s="53" t="str">
        <f t="shared" si="55"/>
        <v>2024Ağustos</v>
      </c>
      <c r="C620" s="53"/>
      <c r="D620" s="53" t="str">
        <f t="shared" si="56"/>
        <v>202432</v>
      </c>
      <c r="E620" s="53">
        <v>2024</v>
      </c>
      <c r="F620" s="53" t="s">
        <v>789</v>
      </c>
      <c r="G620" s="85">
        <v>32</v>
      </c>
      <c r="I620" s="31">
        <v>490485</v>
      </c>
      <c r="K620" s="31">
        <v>509519</v>
      </c>
      <c r="N620" t="s">
        <v>447</v>
      </c>
      <c r="O620" s="53" t="str">
        <f>VLOOKUP(Rapor!$T$5&amp;Data!G620,Kaynak!$A$5:$L$9578,12,0)</f>
        <v>Ağustos</v>
      </c>
    </row>
    <row r="621" spans="1:15" x14ac:dyDescent="0.25">
      <c r="A621" s="53" t="str">
        <f>E621&amp;IF(MAX(Rapor!$B$12:$B$16)&gt;=G621,"Topla","")</f>
        <v>2024Topla</v>
      </c>
      <c r="B621" s="53" t="str">
        <f t="shared" si="55"/>
        <v>2024Ağustos</v>
      </c>
      <c r="C621" s="53"/>
      <c r="D621" s="53" t="str">
        <f t="shared" si="56"/>
        <v>202433</v>
      </c>
      <c r="E621" s="53">
        <v>2024</v>
      </c>
      <c r="F621" s="53" t="s">
        <v>790</v>
      </c>
      <c r="G621" s="85">
        <v>33</v>
      </c>
      <c r="I621" s="31">
        <v>461506</v>
      </c>
      <c r="K621" s="31">
        <v>478184</v>
      </c>
      <c r="N621" s="53" t="s">
        <v>447</v>
      </c>
      <c r="O621" s="53" t="str">
        <f>VLOOKUP(Rapor!$T$5&amp;Data!G621,Kaynak!$A$5:$L$9578,12,0)</f>
        <v>Ağustos</v>
      </c>
    </row>
    <row r="622" spans="1:15" x14ac:dyDescent="0.25">
      <c r="A622" s="53" t="str">
        <f>E622&amp;IF(MAX(Rapor!$B$12:$B$16)&gt;=G622,"Topla","")</f>
        <v>2024Topla</v>
      </c>
      <c r="B622" s="53" t="str">
        <f t="shared" si="55"/>
        <v>2024Ağustos</v>
      </c>
      <c r="C622" s="53"/>
      <c r="D622" s="53" t="str">
        <f t="shared" si="56"/>
        <v>202434</v>
      </c>
      <c r="E622" s="53">
        <v>2024</v>
      </c>
      <c r="F622" s="53" t="s">
        <v>791</v>
      </c>
      <c r="G622" s="85">
        <v>34</v>
      </c>
      <c r="I622" s="31">
        <v>374112</v>
      </c>
      <c r="K622" s="31">
        <v>390774</v>
      </c>
      <c r="N622" s="53" t="s">
        <v>447</v>
      </c>
      <c r="O622" s="53" t="str">
        <f>VLOOKUP(Rapor!$T$5&amp;Data!G622,Kaynak!$A$5:$L$9578,12,0)</f>
        <v>Ağustos</v>
      </c>
    </row>
    <row r="623" spans="1:15" x14ac:dyDescent="0.25">
      <c r="A623" s="53" t="str">
        <f>E623&amp;IF(MAX(Rapor!$B$12:$B$16)&gt;=G623,"Topla","")</f>
        <v>2024Topla</v>
      </c>
      <c r="B623" s="53" t="str">
        <f t="shared" si="55"/>
        <v>2024Eylül</v>
      </c>
      <c r="C623" s="53"/>
      <c r="D623" s="53" t="str">
        <f t="shared" si="56"/>
        <v>202435</v>
      </c>
      <c r="E623" s="53">
        <v>2024</v>
      </c>
      <c r="F623" s="53" t="s">
        <v>792</v>
      </c>
      <c r="G623" s="85">
        <v>35</v>
      </c>
      <c r="I623" s="31">
        <v>283055</v>
      </c>
      <c r="K623" s="31">
        <v>308414</v>
      </c>
      <c r="N623" s="53" t="s">
        <v>447</v>
      </c>
      <c r="O623" s="53" t="str">
        <f>VLOOKUP(Rapor!$T$5&amp;Data!G623,Kaynak!$A$5:$L$9578,12,0)</f>
        <v>Eylül</v>
      </c>
    </row>
    <row r="624" spans="1:15" x14ac:dyDescent="0.25">
      <c r="A624" s="53" t="str">
        <f>E624&amp;IF(MAX(Rapor!$B$12:$B$16)&gt;=G624,"Topla","")</f>
        <v>2024Topla</v>
      </c>
      <c r="B624" s="53" t="str">
        <f t="shared" si="55"/>
        <v>2024Eylül</v>
      </c>
      <c r="C624" s="53"/>
      <c r="D624" s="53" t="str">
        <f t="shared" si="56"/>
        <v>202436</v>
      </c>
      <c r="E624" s="53">
        <v>2024</v>
      </c>
      <c r="F624" s="91" t="s">
        <v>794</v>
      </c>
      <c r="G624" s="117">
        <v>36</v>
      </c>
      <c r="H624" s="31"/>
      <c r="I624" s="31">
        <v>257693</v>
      </c>
      <c r="K624" s="31">
        <v>288612</v>
      </c>
      <c r="N624" t="s">
        <v>448</v>
      </c>
      <c r="O624" s="53" t="str">
        <f>VLOOKUP(Rapor!$T$5&amp;Data!G624,Kaynak!$A$5:$L$9578,12,0)</f>
        <v>Eylül</v>
      </c>
    </row>
    <row r="625" spans="1:15" x14ac:dyDescent="0.25">
      <c r="A625" s="53" t="str">
        <f>E625&amp;IF(MAX(Rapor!$B$12:$B$16)&gt;=G625,"Topla","")</f>
        <v>2024Topla</v>
      </c>
      <c r="B625" s="53" t="str">
        <f t="shared" si="55"/>
        <v>2024Eylül</v>
      </c>
      <c r="C625" s="53"/>
      <c r="D625" s="53" t="str">
        <f t="shared" si="56"/>
        <v>202437</v>
      </c>
      <c r="E625" s="53">
        <v>2024</v>
      </c>
      <c r="F625" s="91" t="s">
        <v>795</v>
      </c>
      <c r="G625" s="117">
        <v>37</v>
      </c>
      <c r="I625" s="31">
        <v>202152</v>
      </c>
      <c r="K625" s="31">
        <v>239679</v>
      </c>
      <c r="N625" s="53" t="s">
        <v>448</v>
      </c>
      <c r="O625" s="53" t="str">
        <f>VLOOKUP(Rapor!$T$5&amp;Data!G625,Kaynak!$A$5:$L$9578,12,0)</f>
        <v>Eylül</v>
      </c>
    </row>
    <row r="626" spans="1:15" x14ac:dyDescent="0.25">
      <c r="A626" s="53" t="str">
        <f>E626&amp;IF(MAX(Rapor!$B$12:$B$16)&gt;=G626,"Topla","")</f>
        <v>2024Topla</v>
      </c>
      <c r="B626" s="53" t="str">
        <f t="shared" si="55"/>
        <v>2024Eylül</v>
      </c>
      <c r="C626" s="53"/>
      <c r="D626" s="53" t="str">
        <f t="shared" si="56"/>
        <v>202438</v>
      </c>
      <c r="E626" s="53">
        <v>2024</v>
      </c>
      <c r="F626" s="91" t="s">
        <v>796</v>
      </c>
      <c r="G626" s="117">
        <v>38</v>
      </c>
      <c r="I626" s="31">
        <v>208292</v>
      </c>
      <c r="K626" s="31">
        <v>249055</v>
      </c>
      <c r="N626" s="53" t="s">
        <v>448</v>
      </c>
      <c r="O626" s="53" t="str">
        <f>VLOOKUP(Rapor!$T$5&amp;Data!G626,Kaynak!$A$5:$L$9578,12,0)</f>
        <v>Eylül</v>
      </c>
    </row>
    <row r="627" spans="1:15" x14ac:dyDescent="0.25">
      <c r="A627" s="53" t="str">
        <f>E627&amp;IF(MAX(Rapor!$B$12:$B$16)&gt;=G627,"Topla","")</f>
        <v>2024Topla</v>
      </c>
      <c r="B627" s="53" t="str">
        <f t="shared" si="55"/>
        <v>2024Eylül</v>
      </c>
      <c r="C627" s="53"/>
      <c r="D627" s="53" t="str">
        <f t="shared" si="56"/>
        <v>202439</v>
      </c>
      <c r="E627" s="53">
        <v>2024</v>
      </c>
      <c r="F627" s="91" t="s">
        <v>793</v>
      </c>
      <c r="G627" s="117">
        <v>39</v>
      </c>
      <c r="I627" s="31">
        <v>205594</v>
      </c>
      <c r="K627" s="31">
        <v>256402</v>
      </c>
      <c r="N627" s="53" t="s">
        <v>448</v>
      </c>
      <c r="O627" s="53" t="str">
        <f>VLOOKUP(Rapor!$T$5&amp;Data!G627,Kaynak!$A$5:$L$9578,12,0)</f>
        <v>Eylül</v>
      </c>
    </row>
    <row r="628" spans="1:15" x14ac:dyDescent="0.25">
      <c r="A628" s="53" t="str">
        <f>E628&amp;IF(MAX(Rapor!$B$12:$B$16)&gt;=G628,"Topla","")</f>
        <v>2024Topla</v>
      </c>
      <c r="B628" s="53" t="str">
        <f t="shared" si="55"/>
        <v>2024Ekim</v>
      </c>
      <c r="C628" s="53"/>
      <c r="D628" s="53" t="str">
        <f t="shared" si="56"/>
        <v>202440</v>
      </c>
      <c r="E628" s="53">
        <v>2024</v>
      </c>
      <c r="F628" s="53" t="s">
        <v>797</v>
      </c>
      <c r="G628" s="75">
        <v>40</v>
      </c>
      <c r="I628" s="31">
        <v>139071</v>
      </c>
      <c r="J628" s="31"/>
      <c r="K628" s="31">
        <v>194427</v>
      </c>
      <c r="N628" s="53" t="s">
        <v>448</v>
      </c>
      <c r="O628" s="53" t="str">
        <f>VLOOKUP(Rapor!$T$5&amp;Data!G628,Kaynak!$A$5:$L$9578,12,0)</f>
        <v>Ekim</v>
      </c>
    </row>
    <row r="629" spans="1:15" x14ac:dyDescent="0.25">
      <c r="A629" s="53" t="str">
        <f>E629&amp;IF(MAX(Rapor!$B$12:$B$16)&gt;=G629,"Topla","")</f>
        <v>2024Topla</v>
      </c>
      <c r="B629" s="53" t="str">
        <f t="shared" si="55"/>
        <v>2024Ekim</v>
      </c>
      <c r="C629" s="53"/>
      <c r="D629" s="53" t="str">
        <f t="shared" si="56"/>
        <v>202441</v>
      </c>
      <c r="E629" s="53">
        <v>2024</v>
      </c>
      <c r="F629" s="53" t="s">
        <v>798</v>
      </c>
      <c r="G629" s="75">
        <v>41</v>
      </c>
      <c r="I629" s="31">
        <v>375969</v>
      </c>
      <c r="J629" s="53"/>
      <c r="K629" s="31">
        <v>390383</v>
      </c>
      <c r="N629" t="s">
        <v>449</v>
      </c>
      <c r="O629" s="53" t="str">
        <f>VLOOKUP(Rapor!$T$5&amp;Data!G629,Kaynak!$A$5:$L$9578,12,0)</f>
        <v>Ekim</v>
      </c>
    </row>
    <row r="630" spans="1:15" x14ac:dyDescent="0.25">
      <c r="A630" s="53" t="str">
        <f>E630&amp;IF(MAX(Rapor!$B$12:$B$16)&gt;=G630,"Topla","")</f>
        <v>2024Topla</v>
      </c>
      <c r="B630" s="53" t="str">
        <f t="shared" si="55"/>
        <v>2024Ekim</v>
      </c>
      <c r="C630" s="53"/>
      <c r="D630" s="53" t="str">
        <f t="shared" si="56"/>
        <v>202442</v>
      </c>
      <c r="E630" s="53">
        <v>2024</v>
      </c>
      <c r="F630" s="53" t="s">
        <v>799</v>
      </c>
      <c r="G630" s="75">
        <v>42</v>
      </c>
      <c r="I630" s="31">
        <v>287985</v>
      </c>
      <c r="K630" s="31">
        <v>323214</v>
      </c>
      <c r="N630" s="53" t="s">
        <v>449</v>
      </c>
      <c r="O630" s="53" t="str">
        <f>VLOOKUP(Rapor!$T$5&amp;Data!G630,Kaynak!$A$5:$L$9578,12,0)</f>
        <v>Ekim</v>
      </c>
    </row>
    <row r="631" spans="1:15" x14ac:dyDescent="0.25">
      <c r="A631" s="53" t="str">
        <f>E631&amp;IF(MAX(Rapor!$B$12:$B$16)&gt;=G631,"Topla","")</f>
        <v>2024Topla</v>
      </c>
      <c r="B631" s="53" t="str">
        <f t="shared" si="55"/>
        <v>2024Ekim</v>
      </c>
      <c r="C631" s="53"/>
      <c r="D631" s="53" t="str">
        <f t="shared" si="56"/>
        <v>202443</v>
      </c>
      <c r="E631" s="53">
        <v>2024</v>
      </c>
      <c r="F631" s="53" t="s">
        <v>800</v>
      </c>
      <c r="G631" s="75">
        <v>43</v>
      </c>
      <c r="I631" s="31">
        <v>362046</v>
      </c>
      <c r="K631" s="31">
        <v>407184</v>
      </c>
      <c r="N631" s="53" t="s">
        <v>449</v>
      </c>
      <c r="O631" s="53" t="str">
        <f>VLOOKUP(Rapor!$T$5&amp;Data!G631,Kaynak!$A$5:$L$9578,12,0)</f>
        <v>Ekim</v>
      </c>
    </row>
    <row r="632" spans="1:15" x14ac:dyDescent="0.25">
      <c r="A632" s="53" t="str">
        <f>E632&amp;IF(MAX(Rapor!$B$12:$B$16)&gt;=G632,"Topla","")</f>
        <v>2024Topla</v>
      </c>
      <c r="B632" s="53" t="str">
        <f t="shared" si="55"/>
        <v>2024Kasım</v>
      </c>
      <c r="C632" s="53"/>
      <c r="D632" s="53" t="str">
        <f t="shared" si="56"/>
        <v>202444</v>
      </c>
      <c r="E632" s="53">
        <v>2024</v>
      </c>
      <c r="F632" s="53" t="s">
        <v>801</v>
      </c>
      <c r="G632" s="75">
        <v>44</v>
      </c>
      <c r="I632" s="31">
        <v>673021</v>
      </c>
      <c r="K632" s="31">
        <v>710407</v>
      </c>
      <c r="N632" s="53" t="s">
        <v>449</v>
      </c>
      <c r="O632" s="53" t="str">
        <f>VLOOKUP(Rapor!$T$5&amp;Data!G632,Kaynak!$A$5:$L$9578,12,0)</f>
        <v>Kasım</v>
      </c>
    </row>
    <row r="633" spans="1:15" x14ac:dyDescent="0.25">
      <c r="A633" s="53" t="str">
        <f>E633&amp;IF(MAX(Rapor!$B$12:$B$16)&gt;=G633,"Topla","")</f>
        <v>2024Topla</v>
      </c>
      <c r="B633" s="53" t="str">
        <f t="shared" si="55"/>
        <v>2024Kasım</v>
      </c>
      <c r="C633" s="53"/>
      <c r="D633" s="53" t="str">
        <f t="shared" si="56"/>
        <v>202445</v>
      </c>
      <c r="E633" s="53">
        <v>2024</v>
      </c>
      <c r="F633" s="53" t="s">
        <v>802</v>
      </c>
      <c r="G633" s="75">
        <v>45</v>
      </c>
      <c r="I633" s="31">
        <v>658467</v>
      </c>
      <c r="K633" s="31">
        <v>697432</v>
      </c>
      <c r="N633" t="s">
        <v>450</v>
      </c>
      <c r="O633" s="53" t="str">
        <f>VLOOKUP(Rapor!$T$5&amp;Data!G633,Kaynak!$A$5:$L$9578,12,0)</f>
        <v>Kasım</v>
      </c>
    </row>
    <row r="634" spans="1:15" x14ac:dyDescent="0.25">
      <c r="A634" s="53" t="str">
        <f>E634&amp;IF(MAX(Rapor!$B$12:$B$16)&gt;=G634,"Topla","")</f>
        <v>2024Topla</v>
      </c>
      <c r="B634" s="53" t="str">
        <f t="shared" si="55"/>
        <v>2024Kasım</v>
      </c>
      <c r="C634" s="53"/>
      <c r="D634" s="53" t="str">
        <f t="shared" si="56"/>
        <v>202446</v>
      </c>
      <c r="E634" s="53">
        <v>2024</v>
      </c>
      <c r="F634" s="53" t="s">
        <v>803</v>
      </c>
      <c r="G634" s="75">
        <v>46</v>
      </c>
      <c r="I634" s="31">
        <v>764101</v>
      </c>
      <c r="K634" s="31">
        <v>876403</v>
      </c>
      <c r="N634" s="53" t="s">
        <v>450</v>
      </c>
      <c r="O634" s="53" t="str">
        <f>VLOOKUP(Rapor!$T$5&amp;Data!G634,Kaynak!$A$5:$L$9578,12,0)</f>
        <v>Kasım</v>
      </c>
    </row>
    <row r="635" spans="1:15" x14ac:dyDescent="0.25">
      <c r="A635" s="53" t="str">
        <f>E635&amp;IF(MAX(Rapor!$B$12:$B$16)&gt;=G635,"Topla","")</f>
        <v>2024Topla</v>
      </c>
      <c r="B635" s="53" t="str">
        <f t="shared" si="55"/>
        <v>2024Kasım</v>
      </c>
      <c r="C635" s="53"/>
      <c r="D635" s="53" t="str">
        <f t="shared" si="56"/>
        <v>202447</v>
      </c>
      <c r="E635" s="53">
        <v>2024</v>
      </c>
      <c r="F635" s="53" t="s">
        <v>804</v>
      </c>
      <c r="G635" s="75">
        <v>47</v>
      </c>
      <c r="I635" s="31">
        <v>562423</v>
      </c>
      <c r="K635" s="31">
        <v>647637</v>
      </c>
      <c r="N635" s="53" t="s">
        <v>450</v>
      </c>
      <c r="O635" s="53" t="str">
        <f>VLOOKUP(Rapor!$T$5&amp;Data!G635,Kaynak!$A$5:$L$9578,12,0)</f>
        <v>Kasım</v>
      </c>
    </row>
    <row r="636" spans="1:15" x14ac:dyDescent="0.25">
      <c r="A636" s="53" t="str">
        <f>E636&amp;IF(MAX(Rapor!$B$12:$B$16)&gt;=G636,"Topla","")</f>
        <v>2024</v>
      </c>
      <c r="B636" s="53" t="str">
        <f t="shared" si="55"/>
        <v>2024Aralık</v>
      </c>
      <c r="C636" s="53"/>
      <c r="D636" s="53" t="str">
        <f t="shared" si="56"/>
        <v>202448</v>
      </c>
      <c r="E636" s="53">
        <v>2024</v>
      </c>
      <c r="F636" s="53" t="s">
        <v>805</v>
      </c>
      <c r="G636" s="75">
        <v>48</v>
      </c>
      <c r="I636" s="31">
        <v>377864</v>
      </c>
      <c r="K636" s="31">
        <v>464355</v>
      </c>
      <c r="N636" s="53" t="s">
        <v>450</v>
      </c>
      <c r="O636" s="53" t="str">
        <f>VLOOKUP(Rapor!$T$5&amp;Data!G636,Kaynak!$A$5:$L$9578,12,0)</f>
        <v>Aralık</v>
      </c>
    </row>
    <row r="637" spans="1:15" x14ac:dyDescent="0.25">
      <c r="A637" s="53" t="str">
        <f>E637&amp;IF(MAX(Rapor!$B$12:$B$16)&gt;=G637,"Topla","")</f>
        <v>2024</v>
      </c>
      <c r="B637" s="53" t="str">
        <f t="shared" si="55"/>
        <v>2024Aralık</v>
      </c>
      <c r="C637" s="53"/>
      <c r="D637" s="53" t="str">
        <f t="shared" si="56"/>
        <v>202449</v>
      </c>
      <c r="E637" s="53">
        <v>2024</v>
      </c>
      <c r="F637" s="53" t="s">
        <v>808</v>
      </c>
      <c r="G637" s="85">
        <v>49</v>
      </c>
      <c r="I637" s="31">
        <v>575885</v>
      </c>
      <c r="J637" s="31"/>
      <c r="K637" s="31">
        <v>651928</v>
      </c>
      <c r="N637" t="s">
        <v>451</v>
      </c>
      <c r="O637" s="53" t="str">
        <f>VLOOKUP(Rapor!$T$5&amp;Data!G637,Kaynak!$A$5:$L$9578,12,0)</f>
        <v>Aralık</v>
      </c>
    </row>
    <row r="638" spans="1:15" x14ac:dyDescent="0.25">
      <c r="A638" s="53" t="str">
        <f>E638&amp;IF(MAX(Rapor!$B$12:$B$16)&gt;=G638,"Topla","")</f>
        <v>2024</v>
      </c>
      <c r="B638" s="53" t="str">
        <f t="shared" si="55"/>
        <v>2024Aralık</v>
      </c>
      <c r="C638" s="53"/>
      <c r="D638" s="53" t="str">
        <f t="shared" si="56"/>
        <v>202450</v>
      </c>
      <c r="E638" s="53">
        <v>2024</v>
      </c>
      <c r="F638" s="53" t="s">
        <v>809</v>
      </c>
      <c r="G638" s="85">
        <v>50</v>
      </c>
      <c r="I638" s="31">
        <v>707947</v>
      </c>
      <c r="J638" s="31"/>
      <c r="K638" s="31">
        <v>774064</v>
      </c>
      <c r="N638" s="53" t="s">
        <v>451</v>
      </c>
      <c r="O638" s="53" t="str">
        <f>VLOOKUP(Rapor!$T$5&amp;Data!G638,Kaynak!$A$5:$L$9578,12,0)</f>
        <v>Aralık</v>
      </c>
    </row>
    <row r="639" spans="1:15" x14ac:dyDescent="0.25">
      <c r="A639" s="53" t="str">
        <f>E639&amp;IF(MAX(Rapor!$B$12:$B$16)&gt;=G639,"Topla","")</f>
        <v>2024</v>
      </c>
      <c r="B639" s="53" t="str">
        <f t="shared" si="55"/>
        <v>2024Aralık</v>
      </c>
      <c r="C639" s="53"/>
      <c r="D639" s="53" t="str">
        <f t="shared" si="56"/>
        <v>202451</v>
      </c>
      <c r="E639" s="53">
        <v>2024</v>
      </c>
      <c r="F639" s="53" t="s">
        <v>810</v>
      </c>
      <c r="G639" s="85">
        <v>51</v>
      </c>
      <c r="I639" s="31">
        <v>528059</v>
      </c>
      <c r="J639" s="31"/>
      <c r="K639" s="31">
        <v>593262</v>
      </c>
      <c r="N639" s="53" t="s">
        <v>451</v>
      </c>
      <c r="O639" s="53" t="str">
        <f>VLOOKUP(Rapor!$T$5&amp;Data!G639,Kaynak!$A$5:$L$9578,12,0)</f>
        <v>Aralık</v>
      </c>
    </row>
    <row r="640" spans="1:15" x14ac:dyDescent="0.25">
      <c r="A640" s="53" t="str">
        <f>E640&amp;IF(MAX(Rapor!$B$12:$B$16)&gt;=G640,"Topla","")</f>
        <v>2024</v>
      </c>
      <c r="B640" s="53" t="str">
        <f t="shared" si="55"/>
        <v>2024Aralık</v>
      </c>
      <c r="C640" s="53"/>
      <c r="D640" s="53" t="str">
        <f t="shared" si="56"/>
        <v>202452</v>
      </c>
      <c r="E640" s="53">
        <v>2024</v>
      </c>
      <c r="F640" s="53" t="s">
        <v>811</v>
      </c>
      <c r="G640" s="85">
        <v>52</v>
      </c>
      <c r="I640" s="31">
        <v>414362</v>
      </c>
      <c r="J640" s="31"/>
      <c r="K640" s="31">
        <v>494341</v>
      </c>
      <c r="N640" s="53" t="s">
        <v>451</v>
      </c>
      <c r="O640" s="53" t="str">
        <f>VLOOKUP(Rapor!$T$5&amp;Data!G640,Kaynak!$A$5:$L$9578,12,0)</f>
        <v>Aralık</v>
      </c>
    </row>
    <row r="641" spans="1:15" x14ac:dyDescent="0.25">
      <c r="A641" s="53" t="str">
        <f>E641&amp;IF(MAX(Rapor!$B$12:$B$16)&gt;=G641,"Topla","")</f>
        <v>2024</v>
      </c>
      <c r="B641" s="53" t="str">
        <f t="shared" si="55"/>
        <v>2024Aralık</v>
      </c>
      <c r="C641" s="53"/>
      <c r="D641" s="53" t="str">
        <f t="shared" si="56"/>
        <v>202453</v>
      </c>
      <c r="E641" s="53">
        <v>2024</v>
      </c>
      <c r="F641" s="53" t="s">
        <v>812</v>
      </c>
      <c r="G641" s="85">
        <v>53</v>
      </c>
      <c r="I641" s="31">
        <v>861402</v>
      </c>
      <c r="J641" s="31"/>
      <c r="K641" s="31">
        <v>931426</v>
      </c>
      <c r="N641" s="53" t="s">
        <v>451</v>
      </c>
      <c r="O641" s="53" t="str">
        <f>IFERROR(VLOOKUP(Rapor!$T$5&amp;Data!G641,Kaynak!$A$5:$L$9578,12,0),N641)</f>
        <v>Aralık</v>
      </c>
    </row>
    <row r="642" spans="1:15" x14ac:dyDescent="0.25">
      <c r="A642" s="53" t="str">
        <f>E642&amp;IF(MAX(Rapor!$B$12:$B$16)&gt;=G642,"Topla","")</f>
        <v>2025Topla</v>
      </c>
      <c r="B642" s="53" t="str">
        <f t="shared" si="55"/>
        <v>2025Ocak</v>
      </c>
      <c r="C642" s="53"/>
      <c r="D642" s="53" t="str">
        <f t="shared" si="56"/>
        <v>20251</v>
      </c>
      <c r="E642">
        <v>2025</v>
      </c>
      <c r="F642" s="53" t="s">
        <v>813</v>
      </c>
      <c r="G642" s="85">
        <v>1</v>
      </c>
      <c r="H642" s="121"/>
      <c r="I642" s="31">
        <v>641688</v>
      </c>
      <c r="J642" s="31"/>
      <c r="K642" s="31">
        <v>679671</v>
      </c>
      <c r="N642" t="s">
        <v>440</v>
      </c>
      <c r="O642" s="53" t="str">
        <f>VLOOKUP(Rapor!$T$5&amp;Data!G642,Kaynak!$A$5:$L$9578,12,0)</f>
        <v>Ocak</v>
      </c>
    </row>
    <row r="643" spans="1:15" x14ac:dyDescent="0.25">
      <c r="A643" s="53" t="str">
        <f>E643&amp;IF(MAX(Rapor!$B$12:$B$16)&gt;=G643,"Topla","")</f>
        <v>2025Topla</v>
      </c>
      <c r="B643" s="53" t="str">
        <f t="shared" si="55"/>
        <v>2025Ocak</v>
      </c>
      <c r="C643" s="53"/>
      <c r="D643" s="53" t="str">
        <f t="shared" si="56"/>
        <v>20252</v>
      </c>
      <c r="E643" s="53">
        <v>2025</v>
      </c>
      <c r="F643" s="53" t="s">
        <v>814</v>
      </c>
      <c r="G643" s="85">
        <v>2</v>
      </c>
      <c r="H643" s="121"/>
      <c r="I643" s="31">
        <v>1130967</v>
      </c>
      <c r="J643" s="31"/>
      <c r="K643" s="31">
        <v>1192856</v>
      </c>
      <c r="N643" s="53" t="s">
        <v>440</v>
      </c>
      <c r="O643" s="53" t="str">
        <f>VLOOKUP(Rapor!$T$5&amp;Data!G643,Kaynak!$A$5:$L$9578,12,0)</f>
        <v>Ocak</v>
      </c>
    </row>
    <row r="644" spans="1:15" x14ac:dyDescent="0.25">
      <c r="A644" s="53" t="str">
        <f>E644&amp;IF(MAX(Rapor!$B$12:$B$16)&gt;=G644,"Topla","")</f>
        <v>2025Topla</v>
      </c>
      <c r="B644" s="53" t="str">
        <f t="shared" si="55"/>
        <v>2025Ocak</v>
      </c>
      <c r="C644" s="53"/>
      <c r="D644" s="53" t="str">
        <f t="shared" si="56"/>
        <v>20253</v>
      </c>
      <c r="E644" s="53">
        <v>2025</v>
      </c>
      <c r="F644" s="53" t="s">
        <v>815</v>
      </c>
      <c r="G644" s="85">
        <v>3</v>
      </c>
      <c r="H644" s="121"/>
      <c r="I644" s="31">
        <v>1431094</v>
      </c>
      <c r="J644" s="31"/>
      <c r="K644" s="31">
        <v>1490210</v>
      </c>
      <c r="N644" s="53" t="s">
        <v>440</v>
      </c>
      <c r="O644" s="53" t="str">
        <f>VLOOKUP(Rapor!$T$5&amp;Data!G644,Kaynak!$A$5:$L$9578,12,0)</f>
        <v>Ocak</v>
      </c>
    </row>
    <row r="645" spans="1:15" x14ac:dyDescent="0.25">
      <c r="A645" s="53" t="str">
        <f>E645&amp;IF(MAX(Rapor!$B$12:$B$16)&gt;=G645,"Topla","")</f>
        <v>2025Topla</v>
      </c>
      <c r="B645" s="53" t="str">
        <f t="shared" si="55"/>
        <v>2025Ocak</v>
      </c>
      <c r="C645" s="53"/>
      <c r="D645" s="53" t="str">
        <f t="shared" si="56"/>
        <v>20254</v>
      </c>
      <c r="E645" s="53">
        <v>2025</v>
      </c>
      <c r="F645" s="53" t="s">
        <v>816</v>
      </c>
      <c r="G645" s="85">
        <v>4</v>
      </c>
      <c r="H645" s="121"/>
      <c r="I645" s="31">
        <v>1265077</v>
      </c>
      <c r="J645" s="31"/>
      <c r="K645" s="31">
        <v>1353556</v>
      </c>
      <c r="N645" s="53" t="s">
        <v>440</v>
      </c>
      <c r="O645" s="53" t="str">
        <f>VLOOKUP(Rapor!$T$5&amp;Data!G645,Kaynak!$A$5:$L$9578,12,0)</f>
        <v>Ocak</v>
      </c>
    </row>
    <row r="646" spans="1:15" x14ac:dyDescent="0.25">
      <c r="A646" s="53" t="str">
        <f>E646&amp;IF(MAX(Rapor!$B$12:$B$16)&gt;=G646,"Topla","")</f>
        <v>2025Topla</v>
      </c>
      <c r="B646" s="53" t="str">
        <f t="shared" si="55"/>
        <v>2025Şubat</v>
      </c>
      <c r="C646" s="53"/>
      <c r="D646" s="53" t="str">
        <f t="shared" si="56"/>
        <v>20255</v>
      </c>
      <c r="E646" s="53">
        <v>2025</v>
      </c>
      <c r="F646" s="53" t="s">
        <v>826</v>
      </c>
      <c r="G646" s="85">
        <v>5</v>
      </c>
      <c r="I646" s="31">
        <v>592027</v>
      </c>
      <c r="K646" s="31">
        <v>671819</v>
      </c>
      <c r="N646" t="s">
        <v>441</v>
      </c>
      <c r="O646" s="53" t="str">
        <f>VLOOKUP(Rapor!$T$5&amp;Data!G646,Kaynak!$A$5:$L$9578,12,0)</f>
        <v>Şubat</v>
      </c>
    </row>
    <row r="647" spans="1:15" x14ac:dyDescent="0.25">
      <c r="A647" s="53" t="str">
        <f>E647&amp;IF(MAX(Rapor!$B$12:$B$16)&gt;=G647,"Topla","")</f>
        <v>2025Topla</v>
      </c>
      <c r="B647" s="53" t="str">
        <f t="shared" si="55"/>
        <v>2025Şubat</v>
      </c>
      <c r="C647" s="53"/>
      <c r="D647" s="53" t="str">
        <f t="shared" si="56"/>
        <v>20256</v>
      </c>
      <c r="E647" s="53">
        <v>2025</v>
      </c>
      <c r="F647" s="53" t="s">
        <v>827</v>
      </c>
      <c r="G647" s="85">
        <v>6</v>
      </c>
      <c r="I647" s="31">
        <v>438947</v>
      </c>
      <c r="K647" s="31">
        <v>520419</v>
      </c>
      <c r="N647" s="53" t="s">
        <v>441</v>
      </c>
      <c r="O647" s="53" t="str">
        <f>VLOOKUP(Rapor!$T$5&amp;Data!G647,Kaynak!$A$5:$L$9578,12,0)</f>
        <v>Şubat</v>
      </c>
    </row>
    <row r="648" spans="1:15" x14ac:dyDescent="0.25">
      <c r="A648" s="53" t="str">
        <f>E648&amp;IF(MAX(Rapor!$B$12:$B$16)&gt;=G648,"Topla","")</f>
        <v>2025Topla</v>
      </c>
      <c r="B648" s="53" t="str">
        <f t="shared" si="55"/>
        <v>2025Şubat</v>
      </c>
      <c r="C648" s="53"/>
      <c r="D648" s="53" t="str">
        <f t="shared" si="56"/>
        <v>20257</v>
      </c>
      <c r="E648" s="53">
        <v>2025</v>
      </c>
      <c r="F648" s="53" t="s">
        <v>828</v>
      </c>
      <c r="G648" s="85">
        <v>7</v>
      </c>
      <c r="I648" s="31">
        <v>621990</v>
      </c>
      <c r="K648" s="31">
        <v>696794</v>
      </c>
      <c r="N648" s="53" t="s">
        <v>441</v>
      </c>
      <c r="O648" s="53" t="str">
        <f>VLOOKUP(Rapor!$T$5&amp;Data!G648,Kaynak!$A$5:$L$9578,12,0)</f>
        <v>Şubat</v>
      </c>
    </row>
    <row r="649" spans="1:15" x14ac:dyDescent="0.25">
      <c r="A649" s="53" t="str">
        <f>E649&amp;IF(MAX(Rapor!$B$12:$B$16)&gt;=G649,"Topla","")</f>
        <v>2025Topla</v>
      </c>
      <c r="B649" s="53" t="str">
        <f t="shared" si="55"/>
        <v>2025Şubat</v>
      </c>
      <c r="C649" s="53"/>
      <c r="D649" s="53" t="str">
        <f t="shared" si="56"/>
        <v>20258</v>
      </c>
      <c r="E649" s="53">
        <v>2025</v>
      </c>
      <c r="F649" s="53" t="s">
        <v>829</v>
      </c>
      <c r="G649" s="85">
        <v>8</v>
      </c>
      <c r="I649" s="31">
        <v>468535</v>
      </c>
      <c r="K649" s="31">
        <v>537585</v>
      </c>
      <c r="N649" s="53" t="s">
        <v>441</v>
      </c>
      <c r="O649" s="53" t="str">
        <f>VLOOKUP(Rapor!$T$5&amp;Data!G649,Kaynak!$A$5:$L$9578,12,0)</f>
        <v>Şubat</v>
      </c>
    </row>
    <row r="650" spans="1:15" x14ac:dyDescent="0.25">
      <c r="A650" s="53" t="str">
        <f>E650&amp;IF(MAX(Rapor!$B$12:$B$16)&gt;=G650,"Topla","")</f>
        <v>2025Topla</v>
      </c>
      <c r="B650" s="53" t="str">
        <f t="shared" si="55"/>
        <v>2025Mart</v>
      </c>
      <c r="C650" s="53"/>
      <c r="D650" s="53" t="str">
        <f t="shared" si="56"/>
        <v>20259</v>
      </c>
      <c r="E650" s="53">
        <v>2025</v>
      </c>
      <c r="F650" s="53" t="s">
        <v>834</v>
      </c>
      <c r="G650" s="85">
        <v>9</v>
      </c>
      <c r="H650" s="31"/>
      <c r="I650" s="31">
        <v>206238</v>
      </c>
      <c r="J650" s="31"/>
      <c r="K650" s="31">
        <v>271190</v>
      </c>
      <c r="N650" t="s">
        <v>442</v>
      </c>
      <c r="O650" s="53" t="str">
        <f>VLOOKUP(Rapor!$T$5&amp;Data!G650,Kaynak!$A$5:$L$9578,12,0)</f>
        <v>Mart</v>
      </c>
    </row>
    <row r="651" spans="1:15" x14ac:dyDescent="0.25">
      <c r="A651" s="53" t="str">
        <f>E651&amp;IF(MAX(Rapor!$B$12:$B$16)&gt;=G651,"Topla","")</f>
        <v>2025Topla</v>
      </c>
      <c r="B651" s="53" t="str">
        <f t="shared" si="55"/>
        <v>2025Mart</v>
      </c>
      <c r="C651" s="53"/>
      <c r="D651" s="53" t="str">
        <f t="shared" si="56"/>
        <v>202510</v>
      </c>
      <c r="E651" s="53">
        <v>2025</v>
      </c>
      <c r="F651" s="53" t="s">
        <v>835</v>
      </c>
      <c r="G651" s="85">
        <v>10</v>
      </c>
      <c r="H651" s="31"/>
      <c r="I651" s="31">
        <v>167525</v>
      </c>
      <c r="J651" s="31"/>
      <c r="K651" s="31">
        <v>227505</v>
      </c>
      <c r="N651" s="53" t="s">
        <v>442</v>
      </c>
      <c r="O651" s="53" t="str">
        <f>VLOOKUP(Rapor!$T$5&amp;Data!G651,Kaynak!$A$5:$L$9578,12,0)</f>
        <v>Mart</v>
      </c>
    </row>
    <row r="652" spans="1:15" x14ac:dyDescent="0.25">
      <c r="A652" s="53" t="str">
        <f>E652&amp;IF(MAX(Rapor!$B$12:$B$16)&gt;=G652,"Topla","")</f>
        <v>2025Topla</v>
      </c>
      <c r="B652" s="53" t="str">
        <f t="shared" si="55"/>
        <v>2025Mart</v>
      </c>
      <c r="C652" s="53"/>
      <c r="D652" s="53" t="str">
        <f t="shared" si="56"/>
        <v>202511</v>
      </c>
      <c r="E652" s="53">
        <v>2025</v>
      </c>
      <c r="F652" s="53" t="s">
        <v>836</v>
      </c>
      <c r="G652" s="85">
        <v>11</v>
      </c>
      <c r="H652" s="31"/>
      <c r="I652" s="31">
        <v>141255</v>
      </c>
      <c r="J652" s="31"/>
      <c r="K652" s="31">
        <v>186670</v>
      </c>
      <c r="N652" s="53" t="s">
        <v>442</v>
      </c>
      <c r="O652" s="53" t="str">
        <f>VLOOKUP(Rapor!$T$5&amp;Data!G652,Kaynak!$A$5:$L$9578,12,0)</f>
        <v>Mart</v>
      </c>
    </row>
    <row r="653" spans="1:15" x14ac:dyDescent="0.25">
      <c r="A653" s="53" t="str">
        <f>E653&amp;IF(MAX(Rapor!$B$12:$B$16)&gt;=G653,"Topla","")</f>
        <v>2025Topla</v>
      </c>
      <c r="B653" s="53" t="str">
        <f t="shared" si="55"/>
        <v>2025Mart</v>
      </c>
      <c r="C653" s="53"/>
      <c r="D653" s="53" t="str">
        <f t="shared" si="56"/>
        <v>202512</v>
      </c>
      <c r="E653" s="53">
        <v>2025</v>
      </c>
      <c r="F653" s="53" t="s">
        <v>837</v>
      </c>
      <c r="G653" s="85">
        <v>12</v>
      </c>
      <c r="H653" s="31"/>
      <c r="I653" s="31">
        <v>111314</v>
      </c>
      <c r="J653" s="31"/>
      <c r="K653" s="31">
        <v>151281</v>
      </c>
      <c r="N653" s="53" t="s">
        <v>442</v>
      </c>
      <c r="O653" s="53" t="str">
        <f>VLOOKUP(Rapor!$T$5&amp;Data!G653,Kaynak!$A$5:$L$9578,12,0)</f>
        <v>Mart</v>
      </c>
    </row>
    <row r="654" spans="1:15" x14ac:dyDescent="0.25">
      <c r="A654" s="53" t="str">
        <f>E654&amp;IF(MAX(Rapor!$B$12:$B$16)&gt;=G654,"Topla","")</f>
        <v>2025Topla</v>
      </c>
      <c r="B654" s="53" t="str">
        <f t="shared" si="55"/>
        <v>2025Mart</v>
      </c>
      <c r="C654" s="53"/>
      <c r="D654" s="53" t="str">
        <f t="shared" si="56"/>
        <v>202513</v>
      </c>
      <c r="E654" s="53">
        <v>2025</v>
      </c>
      <c r="F654" s="53" t="s">
        <v>838</v>
      </c>
      <c r="G654" s="85">
        <v>13</v>
      </c>
      <c r="H654" s="31"/>
      <c r="I654" s="31">
        <v>485817</v>
      </c>
      <c r="J654" s="31"/>
      <c r="K654" s="31">
        <v>528728</v>
      </c>
      <c r="N654" s="53" t="s">
        <v>442</v>
      </c>
      <c r="O654" s="53" t="str">
        <f>VLOOKUP(Rapor!$T$5&amp;Data!G654,Kaynak!$A$5:$L$9578,12,0)</f>
        <v>Mart</v>
      </c>
    </row>
    <row r="655" spans="1:15" x14ac:dyDescent="0.25">
      <c r="A655" s="53" t="str">
        <f>E655&amp;IF(MAX(Rapor!$B$12:$B$16)&gt;=G655,"Topla","")</f>
        <v>2025Topla</v>
      </c>
      <c r="B655" s="53" t="str">
        <f t="shared" si="55"/>
        <v>2025Nisan</v>
      </c>
      <c r="C655" s="53"/>
      <c r="D655" s="53" t="str">
        <f t="shared" si="56"/>
        <v>202514</v>
      </c>
      <c r="E655" s="53">
        <v>2025</v>
      </c>
      <c r="F655" s="53" t="s">
        <v>847</v>
      </c>
      <c r="G655" s="85">
        <v>14</v>
      </c>
      <c r="I655" s="31">
        <v>583598</v>
      </c>
      <c r="K655" s="31">
        <v>609827</v>
      </c>
      <c r="N655" t="s">
        <v>443</v>
      </c>
      <c r="O655" s="53" t="str">
        <f>VLOOKUP(Rapor!$T$5&amp;Data!G655,Kaynak!$A$5:$L$9578,12,0)</f>
        <v>Nisan</v>
      </c>
    </row>
    <row r="656" spans="1:15" x14ac:dyDescent="0.25">
      <c r="A656" s="53" t="str">
        <f>E656&amp;IF(MAX(Rapor!$B$12:$B$16)&gt;=G656,"Topla","")</f>
        <v>2025Topla</v>
      </c>
      <c r="B656" s="53" t="str">
        <f t="shared" si="55"/>
        <v>2025Nisan</v>
      </c>
      <c r="C656" s="53"/>
      <c r="D656" s="53" t="str">
        <f t="shared" si="56"/>
        <v>202515</v>
      </c>
      <c r="E656" s="53">
        <v>2025</v>
      </c>
      <c r="F656" s="53" t="s">
        <v>848</v>
      </c>
      <c r="G656" s="85">
        <v>15</v>
      </c>
      <c r="I656" s="31">
        <v>473713</v>
      </c>
      <c r="K656" s="31">
        <v>511384</v>
      </c>
      <c r="N656" s="53" t="s">
        <v>443</v>
      </c>
      <c r="O656" s="53" t="str">
        <f>VLOOKUP(Rapor!$T$5&amp;Data!G656,Kaynak!$A$5:$L$9578,12,0)</f>
        <v>Nisan</v>
      </c>
    </row>
    <row r="657" spans="1:15" x14ac:dyDescent="0.25">
      <c r="A657" s="53" t="str">
        <f>E657&amp;IF(MAX(Rapor!$B$12:$B$16)&gt;=G657,"Topla","")</f>
        <v>2025Topla</v>
      </c>
      <c r="B657" s="53" t="str">
        <f t="shared" si="55"/>
        <v>2025Nisan</v>
      </c>
      <c r="C657" s="53"/>
      <c r="D657" s="53" t="str">
        <f t="shared" si="56"/>
        <v>202516</v>
      </c>
      <c r="E657" s="53">
        <v>2025</v>
      </c>
      <c r="F657" s="53" t="s">
        <v>849</v>
      </c>
      <c r="G657" s="85">
        <v>16</v>
      </c>
      <c r="I657" s="31">
        <v>356105</v>
      </c>
      <c r="K657" s="31">
        <v>399346</v>
      </c>
      <c r="N657" s="53" t="s">
        <v>443</v>
      </c>
      <c r="O657" s="53" t="str">
        <f>VLOOKUP(Rapor!$T$5&amp;Data!G657,Kaynak!$A$5:$L$9578,12,0)</f>
        <v>Nisan</v>
      </c>
    </row>
    <row r="658" spans="1:15" x14ac:dyDescent="0.25">
      <c r="A658" s="53" t="str">
        <f>E658&amp;IF(MAX(Rapor!$B$12:$B$16)&gt;=G658,"Topla","")</f>
        <v>2025Topla</v>
      </c>
      <c r="B658" s="53" t="str">
        <f t="shared" si="55"/>
        <v>2025Nisan</v>
      </c>
      <c r="C658" s="53"/>
      <c r="D658" s="53" t="str">
        <f t="shared" si="56"/>
        <v>202517</v>
      </c>
      <c r="E658" s="53">
        <v>2025</v>
      </c>
      <c r="F658" s="53" t="s">
        <v>850</v>
      </c>
      <c r="G658" s="85">
        <v>17</v>
      </c>
      <c r="I658" s="31">
        <v>311217</v>
      </c>
      <c r="K658" s="31">
        <v>376034</v>
      </c>
      <c r="N658" s="53" t="s">
        <v>443</v>
      </c>
      <c r="O658" s="53" t="str">
        <f>VLOOKUP(Rapor!$T$5&amp;Data!G658,Kaynak!$A$5:$L$9578,12,0)</f>
        <v>Nisan</v>
      </c>
    </row>
    <row r="659" spans="1:15" x14ac:dyDescent="0.25">
      <c r="A659" s="53" t="str">
        <f>E659&amp;IF(MAX(Rapor!$B$12:$B$16)&gt;=G659,"Topla","")</f>
        <v>2025Topla</v>
      </c>
      <c r="B659" s="53" t="str">
        <f t="shared" si="55"/>
        <v>2025Mayıs</v>
      </c>
      <c r="C659" s="53"/>
      <c r="D659" s="53" t="str">
        <f t="shared" si="56"/>
        <v>202518</v>
      </c>
      <c r="E659" s="53">
        <v>2025</v>
      </c>
      <c r="F659" s="53" t="s">
        <v>857</v>
      </c>
      <c r="G659" s="85">
        <v>18</v>
      </c>
      <c r="I659" s="31">
        <v>247444</v>
      </c>
      <c r="K659" s="31">
        <v>284610</v>
      </c>
      <c r="N659" t="s">
        <v>444</v>
      </c>
      <c r="O659" s="53" t="s">
        <v>444</v>
      </c>
    </row>
    <row r="660" spans="1:15" x14ac:dyDescent="0.25">
      <c r="A660" s="53" t="str">
        <f>E660&amp;IF(MAX(Rapor!$B$12:$B$16)&gt;=G660,"Topla","")</f>
        <v>2025Topla</v>
      </c>
      <c r="B660" s="53" t="str">
        <f t="shared" si="55"/>
        <v>2025Mayıs</v>
      </c>
      <c r="C660" s="53"/>
      <c r="D660" s="53" t="str">
        <f t="shared" si="56"/>
        <v>202519</v>
      </c>
      <c r="E660" s="53">
        <v>2025</v>
      </c>
      <c r="F660" s="53" t="s">
        <v>858</v>
      </c>
      <c r="G660" s="85">
        <v>19</v>
      </c>
      <c r="I660" s="31">
        <v>200404</v>
      </c>
      <c r="K660" s="31">
        <v>243894</v>
      </c>
      <c r="N660" s="53" t="s">
        <v>444</v>
      </c>
      <c r="O660" s="53" t="s">
        <v>444</v>
      </c>
    </row>
    <row r="661" spans="1:15" x14ac:dyDescent="0.25">
      <c r="A661" s="53" t="str">
        <f>E661&amp;IF(MAX(Rapor!$B$12:$B$16)&gt;=G661,"Topla","")</f>
        <v>2025Topla</v>
      </c>
      <c r="B661" s="53" t="str">
        <f t="shared" si="55"/>
        <v>2025Mayıs</v>
      </c>
      <c r="C661" s="53"/>
      <c r="D661" s="53" t="str">
        <f t="shared" si="56"/>
        <v>202520</v>
      </c>
      <c r="E661" s="53">
        <v>2025</v>
      </c>
      <c r="F661" s="53" t="s">
        <v>859</v>
      </c>
      <c r="G661" s="85">
        <v>20</v>
      </c>
      <c r="I661" s="31">
        <v>280429</v>
      </c>
      <c r="K661" s="31">
        <v>333313</v>
      </c>
      <c r="N661" s="53" t="s">
        <v>444</v>
      </c>
      <c r="O661" s="53" t="s">
        <v>444</v>
      </c>
    </row>
    <row r="662" spans="1:15" x14ac:dyDescent="0.25">
      <c r="A662" s="53" t="str">
        <f>E662&amp;IF(MAX(Rapor!$B$12:$B$16)&gt;=G662,"Topla","")</f>
        <v>2025Topla</v>
      </c>
      <c r="B662" s="53" t="str">
        <f t="shared" si="55"/>
        <v>2025Mayıs</v>
      </c>
      <c r="C662" s="53"/>
      <c r="D662" s="53" t="str">
        <f t="shared" si="56"/>
        <v>202521</v>
      </c>
      <c r="E662" s="53">
        <v>2025</v>
      </c>
      <c r="F662" s="53" t="s">
        <v>860</v>
      </c>
      <c r="G662" s="85">
        <v>21</v>
      </c>
      <c r="I662" s="31">
        <v>268527</v>
      </c>
      <c r="K662" s="31">
        <v>288843</v>
      </c>
      <c r="N662" s="53" t="s">
        <v>444</v>
      </c>
      <c r="O662" s="53" t="s">
        <v>444</v>
      </c>
    </row>
    <row r="663" spans="1:15" x14ac:dyDescent="0.25">
      <c r="A663" s="53" t="str">
        <f>E663&amp;IF(MAX(Rapor!$B$12:$B$16)&gt;=G663,"Topla","")</f>
        <v>2025Topla</v>
      </c>
      <c r="B663" s="53" t="str">
        <f t="shared" si="55"/>
        <v>2025Haziran</v>
      </c>
      <c r="C663" s="53"/>
      <c r="D663" s="53" t="str">
        <f t="shared" si="56"/>
        <v>202522</v>
      </c>
      <c r="E663" s="53">
        <v>2025</v>
      </c>
      <c r="F663" s="53" t="s">
        <v>868</v>
      </c>
      <c r="G663" s="85">
        <v>22</v>
      </c>
      <c r="H663" s="31"/>
      <c r="I663" s="31">
        <v>520357</v>
      </c>
      <c r="J663" s="31"/>
      <c r="K663" s="31">
        <v>541481</v>
      </c>
      <c r="N663" t="s">
        <v>445</v>
      </c>
      <c r="O663" s="53" t="s">
        <v>445</v>
      </c>
    </row>
    <row r="664" spans="1:15" x14ac:dyDescent="0.25">
      <c r="A664" s="53" t="str">
        <f>E664&amp;IF(MAX(Rapor!$B$12:$B$16)&gt;=G664,"Topla","")</f>
        <v>2025Topla</v>
      </c>
      <c r="B664" s="53" t="str">
        <f t="shared" si="55"/>
        <v>2025Haziran</v>
      </c>
      <c r="C664" s="53"/>
      <c r="D664" s="53" t="str">
        <f t="shared" si="56"/>
        <v>202523</v>
      </c>
      <c r="E664" s="53">
        <v>2025</v>
      </c>
      <c r="F664" s="53" t="s">
        <v>869</v>
      </c>
      <c r="G664" s="85">
        <v>23</v>
      </c>
      <c r="H664" s="31"/>
      <c r="I664" s="31">
        <v>592541</v>
      </c>
      <c r="J664" s="31"/>
      <c r="K664" s="31">
        <v>609034</v>
      </c>
      <c r="N664" s="53" t="s">
        <v>445</v>
      </c>
      <c r="O664" s="53" t="s">
        <v>445</v>
      </c>
    </row>
    <row r="665" spans="1:15" x14ac:dyDescent="0.25">
      <c r="A665" s="53" t="str">
        <f>E665&amp;IF(MAX(Rapor!$B$12:$B$16)&gt;=G665,"Topla","")</f>
        <v>2025Topla</v>
      </c>
      <c r="B665" s="53" t="str">
        <f t="shared" si="55"/>
        <v>2025Haziran</v>
      </c>
      <c r="C665" s="53"/>
      <c r="D665" s="53" t="str">
        <f t="shared" si="56"/>
        <v>202524</v>
      </c>
      <c r="E665" s="53">
        <v>2025</v>
      </c>
      <c r="F665" s="53" t="s">
        <v>870</v>
      </c>
      <c r="G665" s="85">
        <v>24</v>
      </c>
      <c r="H665" s="31"/>
      <c r="I665" s="31">
        <v>471864</v>
      </c>
      <c r="J665" s="31"/>
      <c r="K665" s="31">
        <v>495356</v>
      </c>
      <c r="N665" s="53" t="s">
        <v>445</v>
      </c>
      <c r="O665" s="53" t="s">
        <v>445</v>
      </c>
    </row>
    <row r="666" spans="1:15" x14ac:dyDescent="0.25">
      <c r="A666" s="53" t="str">
        <f>E666&amp;IF(MAX(Rapor!$B$12:$B$16)&gt;=G666,"Topla","")</f>
        <v>2025Topla</v>
      </c>
      <c r="B666" s="53" t="str">
        <f t="shared" si="55"/>
        <v>2025Haziran</v>
      </c>
      <c r="C666" s="53"/>
      <c r="D666" s="53" t="str">
        <f t="shared" si="56"/>
        <v>202525</v>
      </c>
      <c r="E666" s="53">
        <v>2025</v>
      </c>
      <c r="F666" s="53" t="s">
        <v>871</v>
      </c>
      <c r="G666" s="85">
        <v>25</v>
      </c>
      <c r="H666" s="31"/>
      <c r="I666" s="31">
        <v>427160</v>
      </c>
      <c r="J666" s="31"/>
      <c r="K666" s="31">
        <v>451579</v>
      </c>
      <c r="N666" s="53" t="s">
        <v>445</v>
      </c>
      <c r="O666" s="53" t="s">
        <v>445</v>
      </c>
    </row>
    <row r="667" spans="1:15" x14ac:dyDescent="0.25">
      <c r="A667" s="53" t="str">
        <f>E667&amp;IF(MAX(Rapor!$B$12:$B$16)&gt;=G667,"Topla","")</f>
        <v>2025Topla</v>
      </c>
      <c r="B667" s="53" t="str">
        <f t="shared" ref="B667:B673" si="57">E667&amp;O667</f>
        <v>2025Haziran</v>
      </c>
      <c r="C667" s="53"/>
      <c r="D667" s="53" t="str">
        <f t="shared" ref="D667:D673" si="58">+E667&amp;G667</f>
        <v>202526</v>
      </c>
      <c r="E667" s="53">
        <v>2025</v>
      </c>
      <c r="F667" s="53" t="s">
        <v>872</v>
      </c>
      <c r="G667" s="85">
        <v>26</v>
      </c>
      <c r="H667" s="31"/>
      <c r="I667" s="31">
        <v>364427</v>
      </c>
      <c r="J667" s="31"/>
      <c r="K667" s="31">
        <v>392730</v>
      </c>
      <c r="N667" s="53" t="s">
        <v>445</v>
      </c>
      <c r="O667" s="53" t="s">
        <v>445</v>
      </c>
    </row>
    <row r="668" spans="1:15" x14ac:dyDescent="0.25">
      <c r="A668" s="53" t="str">
        <f>E668&amp;IF(MAX(Rapor!$B$12:$B$16)&gt;=G668,"Topla","")</f>
        <v>2025Topla</v>
      </c>
      <c r="B668" s="53" t="str">
        <f t="shared" si="57"/>
        <v>2025Temmuz</v>
      </c>
      <c r="C668" s="53"/>
      <c r="D668" s="53" t="str">
        <f t="shared" si="58"/>
        <v>202527</v>
      </c>
      <c r="E668" s="53">
        <v>2025</v>
      </c>
      <c r="F668" s="53" t="s">
        <v>880</v>
      </c>
      <c r="G668" s="85">
        <v>27</v>
      </c>
      <c r="H668" s="31"/>
      <c r="I668" s="31">
        <v>330028</v>
      </c>
      <c r="J668" s="31"/>
      <c r="K668" s="31">
        <v>356393</v>
      </c>
      <c r="N668" t="s">
        <v>446</v>
      </c>
      <c r="O668" t="s">
        <v>446</v>
      </c>
    </row>
    <row r="669" spans="1:15" x14ac:dyDescent="0.25">
      <c r="A669" s="53" t="str">
        <f>E669&amp;IF(MAX(Rapor!$B$12:$B$16)&gt;=G669,"Topla","")</f>
        <v>2025Topla</v>
      </c>
      <c r="B669" s="53" t="str">
        <f t="shared" si="57"/>
        <v>2025Temmuz</v>
      </c>
      <c r="C669" s="53"/>
      <c r="D669" s="53" t="str">
        <f t="shared" si="58"/>
        <v>202528</v>
      </c>
      <c r="E669" s="53">
        <v>2025</v>
      </c>
      <c r="F669" s="31" t="s">
        <v>881</v>
      </c>
      <c r="G669" s="82">
        <v>28</v>
      </c>
      <c r="H669" s="31"/>
      <c r="I669" s="31">
        <v>320091</v>
      </c>
      <c r="J669" s="31"/>
      <c r="K669" s="31">
        <v>349817</v>
      </c>
      <c r="N669" s="53" t="s">
        <v>446</v>
      </c>
      <c r="O669" s="53" t="s">
        <v>446</v>
      </c>
    </row>
    <row r="670" spans="1:15" x14ac:dyDescent="0.25">
      <c r="A670" s="53" t="str">
        <f>E670&amp;IF(MAX(Rapor!$B$12:$B$16)&gt;=G670,"Topla","")</f>
        <v>2025Topla</v>
      </c>
      <c r="B670" s="53" t="str">
        <f t="shared" si="57"/>
        <v>2025Temmuz</v>
      </c>
      <c r="C670" s="53"/>
      <c r="D670" s="53" t="str">
        <f t="shared" si="58"/>
        <v>202529</v>
      </c>
      <c r="E670" s="53">
        <v>2025</v>
      </c>
      <c r="F670" s="31" t="s">
        <v>882</v>
      </c>
      <c r="G670" s="82">
        <v>29</v>
      </c>
      <c r="H670" s="31"/>
      <c r="I670" s="31">
        <v>321324</v>
      </c>
      <c r="J670" s="31"/>
      <c r="K670" s="31">
        <v>350152</v>
      </c>
      <c r="N670" s="53" t="s">
        <v>446</v>
      </c>
      <c r="O670" s="53" t="s">
        <v>446</v>
      </c>
    </row>
    <row r="671" spans="1:15" x14ac:dyDescent="0.25">
      <c r="A671" s="53" t="str">
        <f>E671&amp;IF(MAX(Rapor!$B$12:$B$16)&gt;=G671,"Topla","")</f>
        <v>2025Topla</v>
      </c>
      <c r="B671" s="53" t="str">
        <f t="shared" si="57"/>
        <v>2025Temmuz</v>
      </c>
      <c r="C671" s="53"/>
      <c r="D671" s="53" t="str">
        <f t="shared" si="58"/>
        <v>202530</v>
      </c>
      <c r="E671" s="53">
        <v>2025</v>
      </c>
      <c r="F671" s="31" t="s">
        <v>883</v>
      </c>
      <c r="G671" s="82">
        <v>30</v>
      </c>
      <c r="H671" s="31"/>
      <c r="I671" s="31">
        <v>310204</v>
      </c>
      <c r="J671" s="31"/>
      <c r="K671" s="31">
        <v>344001</v>
      </c>
      <c r="N671" s="53" t="s">
        <v>446</v>
      </c>
      <c r="O671" s="53" t="s">
        <v>446</v>
      </c>
    </row>
    <row r="672" spans="1:15" x14ac:dyDescent="0.25">
      <c r="A672" s="53" t="str">
        <f>E672&amp;IF(MAX(Rapor!$B$12:$B$16)&gt;=G672,"Topla","")</f>
        <v>2025</v>
      </c>
      <c r="B672" s="53" t="str">
        <f t="shared" si="57"/>
        <v>2025Ağustos</v>
      </c>
      <c r="C672" s="53"/>
      <c r="D672" s="53" t="str">
        <f t="shared" si="58"/>
        <v>202531</v>
      </c>
      <c r="E672" s="53">
        <v>2025</v>
      </c>
      <c r="F672" s="31" t="s">
        <v>890</v>
      </c>
      <c r="G672" s="82" t="s">
        <v>891</v>
      </c>
      <c r="H672" s="31"/>
      <c r="I672" s="31">
        <v>257457</v>
      </c>
      <c r="J672" s="123"/>
      <c r="K672" s="123">
        <v>287723</v>
      </c>
      <c r="N672" t="s">
        <v>447</v>
      </c>
      <c r="O672" s="53" t="s">
        <v>447</v>
      </c>
    </row>
    <row r="673" spans="1:15" x14ac:dyDescent="0.25">
      <c r="A673" s="53" t="str">
        <f>E673&amp;IF(MAX(Rapor!$B$12:$B$16)&gt;=G673,"Topla","")</f>
        <v>2025</v>
      </c>
      <c r="B673" s="53" t="str">
        <f t="shared" si="57"/>
        <v>2025Ağustos</v>
      </c>
      <c r="C673" s="53"/>
      <c r="D673" s="53" t="str">
        <f t="shared" si="58"/>
        <v>202532</v>
      </c>
      <c r="E673" s="53">
        <v>2025</v>
      </c>
      <c r="F673" s="31" t="s">
        <v>892</v>
      </c>
      <c r="G673" s="82" t="s">
        <v>893</v>
      </c>
      <c r="H673" s="31"/>
      <c r="I673" s="31">
        <v>285980</v>
      </c>
      <c r="J673" s="123"/>
      <c r="K673" s="123">
        <v>319944</v>
      </c>
      <c r="N673" s="53" t="s">
        <v>447</v>
      </c>
      <c r="O673" s="53" t="s">
        <v>447</v>
      </c>
    </row>
    <row r="674" spans="1:15" x14ac:dyDescent="0.25">
      <c r="A674" s="53" t="str">
        <f>E674&amp;IF(MAX(Rapor!$B$12:$B$16)&gt;=G674,"Topla","")</f>
        <v>2025Topla</v>
      </c>
      <c r="B674" s="53" t="str">
        <f t="shared" ref="B674:B708" si="59">E674&amp;O674</f>
        <v>2025Ağustos</v>
      </c>
      <c r="C674" s="53"/>
      <c r="D674" s="53" t="str">
        <f t="shared" ref="D674:D708" si="60">+E674&amp;G674</f>
        <v>202533</v>
      </c>
      <c r="E674" s="53">
        <v>2025</v>
      </c>
      <c r="F674" s="53" t="s">
        <v>894</v>
      </c>
      <c r="G674" s="82">
        <v>33</v>
      </c>
      <c r="H674" s="31"/>
      <c r="I674" s="31">
        <v>218551</v>
      </c>
      <c r="J674" s="123"/>
      <c r="K674" s="123">
        <v>255138</v>
      </c>
      <c r="N674" s="53" t="s">
        <v>447</v>
      </c>
      <c r="O674" s="53" t="s">
        <v>447</v>
      </c>
    </row>
    <row r="675" spans="1:15" x14ac:dyDescent="0.25">
      <c r="A675" s="53" t="str">
        <f>E675&amp;IF(MAX(Rapor!$B$12:$B$16)&gt;=G675,"Topla","")</f>
        <v>2025Topla</v>
      </c>
      <c r="B675" s="53" t="str">
        <f t="shared" si="59"/>
        <v>2025Ağustos</v>
      </c>
      <c r="C675" s="53"/>
      <c r="D675" s="53" t="str">
        <f t="shared" si="60"/>
        <v>202534</v>
      </c>
      <c r="E675" s="53">
        <v>2025</v>
      </c>
      <c r="F675" s="31" t="s">
        <v>895</v>
      </c>
      <c r="G675" s="82">
        <v>34</v>
      </c>
      <c r="H675" s="31"/>
      <c r="I675" s="31">
        <v>200834</v>
      </c>
      <c r="J675" s="123"/>
      <c r="K675" s="123">
        <v>254035</v>
      </c>
      <c r="N675" s="53" t="s">
        <v>447</v>
      </c>
      <c r="O675" s="53" t="s">
        <v>447</v>
      </c>
    </row>
    <row r="676" spans="1:15" x14ac:dyDescent="0.25">
      <c r="A676" s="53" t="str">
        <f>E676&amp;IF(MAX(Rapor!$B$12:$B$16)&gt;=G676,"Topla","")</f>
        <v>2025Topla</v>
      </c>
      <c r="B676" s="53" t="str">
        <f t="shared" si="59"/>
        <v>2025Eylül</v>
      </c>
      <c r="C676" s="53"/>
      <c r="D676" s="53" t="str">
        <f t="shared" si="60"/>
        <v>202535</v>
      </c>
      <c r="E676" s="53">
        <v>2025</v>
      </c>
      <c r="F676" t="s">
        <v>896</v>
      </c>
      <c r="G676" s="75">
        <v>35</v>
      </c>
      <c r="I676" s="31">
        <v>133542</v>
      </c>
      <c r="J676" s="53"/>
      <c r="K676" s="123">
        <v>192061</v>
      </c>
      <c r="N676" t="s">
        <v>448</v>
      </c>
      <c r="O676" s="53" t="s">
        <v>448</v>
      </c>
    </row>
    <row r="677" spans="1:15" x14ac:dyDescent="0.25">
      <c r="A677" s="53" t="str">
        <f>E677&amp;IF(MAX(Rapor!$B$12:$B$16)&gt;=G677,"Topla","")</f>
        <v>2025Topla</v>
      </c>
      <c r="B677" s="53" t="str">
        <f t="shared" si="59"/>
        <v>2025Eylül</v>
      </c>
      <c r="C677" s="53"/>
      <c r="D677" s="53" t="str">
        <f t="shared" si="60"/>
        <v>202536</v>
      </c>
      <c r="E677" s="53">
        <v>2025</v>
      </c>
      <c r="F677" t="s">
        <v>897</v>
      </c>
      <c r="G677" s="75">
        <v>36</v>
      </c>
      <c r="I677" s="31">
        <v>216116</v>
      </c>
      <c r="J677" s="53"/>
      <c r="K677" s="123">
        <v>264219</v>
      </c>
      <c r="N677" s="53" t="s">
        <v>448</v>
      </c>
      <c r="O677" s="53" t="s">
        <v>448</v>
      </c>
    </row>
    <row r="678" spans="1:15" x14ac:dyDescent="0.25">
      <c r="A678" s="53" t="str">
        <f>E678&amp;IF(MAX(Rapor!$B$12:$B$16)&gt;=G678,"Topla","")</f>
        <v>2025Topla</v>
      </c>
      <c r="B678" s="53" t="str">
        <f t="shared" si="59"/>
        <v>2025Eylül</v>
      </c>
      <c r="C678" s="53"/>
      <c r="D678" s="53" t="str">
        <f t="shared" si="60"/>
        <v>202537</v>
      </c>
      <c r="E678" s="53">
        <v>2025</v>
      </c>
      <c r="F678" t="s">
        <v>898</v>
      </c>
      <c r="G678" s="75">
        <v>37</v>
      </c>
      <c r="I678" s="31">
        <v>235146</v>
      </c>
      <c r="J678" s="53"/>
      <c r="K678" s="123">
        <v>269851</v>
      </c>
      <c r="N678" s="53" t="s">
        <v>448</v>
      </c>
      <c r="O678" s="53" t="s">
        <v>448</v>
      </c>
    </row>
    <row r="679" spans="1:15" x14ac:dyDescent="0.25">
      <c r="A679" s="53" t="str">
        <f>E679&amp;IF(MAX(Rapor!$B$12:$B$16)&gt;=G679,"Topla","")</f>
        <v>2025Topla</v>
      </c>
      <c r="B679" s="53" t="str">
        <f t="shared" si="59"/>
        <v>2025Eylül</v>
      </c>
      <c r="C679" s="53"/>
      <c r="D679" s="53" t="str">
        <f t="shared" si="60"/>
        <v>202538</v>
      </c>
      <c r="E679" s="53">
        <v>2025</v>
      </c>
      <c r="F679" t="s">
        <v>899</v>
      </c>
      <c r="G679" s="75">
        <v>38</v>
      </c>
      <c r="I679" s="31">
        <v>179114</v>
      </c>
      <c r="J679" s="53"/>
      <c r="K679" s="123">
        <v>206545</v>
      </c>
      <c r="N679" s="53" t="s">
        <v>448</v>
      </c>
      <c r="O679" s="53" t="s">
        <v>448</v>
      </c>
    </row>
    <row r="680" spans="1:15" x14ac:dyDescent="0.25">
      <c r="A680" s="53" t="str">
        <f>E680&amp;IF(MAX(Rapor!$B$12:$B$16)&gt;=G680,"Topla","")</f>
        <v>2025Topla</v>
      </c>
      <c r="B680" s="53" t="str">
        <f t="shared" si="59"/>
        <v>2025Eylül</v>
      </c>
      <c r="C680" s="53"/>
      <c r="D680" s="53" t="str">
        <f t="shared" si="60"/>
        <v>202539</v>
      </c>
      <c r="E680" s="53">
        <v>2025</v>
      </c>
      <c r="F680" t="s">
        <v>900</v>
      </c>
      <c r="G680" s="75">
        <v>39</v>
      </c>
      <c r="I680" s="31">
        <v>619705</v>
      </c>
      <c r="J680" s="53"/>
      <c r="K680" s="123">
        <v>850739</v>
      </c>
      <c r="N680" s="53" t="s">
        <v>448</v>
      </c>
      <c r="O680" s="53" t="s">
        <v>448</v>
      </c>
    </row>
    <row r="681" spans="1:15" x14ac:dyDescent="0.25">
      <c r="A681" s="53" t="str">
        <f>E681&amp;IF(MAX(Rapor!$B$12:$B$16)&gt;=G681,"Topla","")</f>
        <v>2025Topla</v>
      </c>
      <c r="B681" s="53" t="str">
        <f t="shared" si="59"/>
        <v>2025Ekim</v>
      </c>
      <c r="C681" s="53"/>
      <c r="D681" s="53" t="str">
        <f t="shared" si="60"/>
        <v>202540</v>
      </c>
      <c r="E681" s="53">
        <v>2025</v>
      </c>
      <c r="F681" s="31" t="s">
        <v>913</v>
      </c>
      <c r="G681" s="85">
        <v>40</v>
      </c>
      <c r="I681" s="31">
        <v>211524</v>
      </c>
      <c r="J681" s="31"/>
      <c r="K681" s="123">
        <v>242867</v>
      </c>
      <c r="N681" t="s">
        <v>449</v>
      </c>
      <c r="O681" t="s">
        <v>449</v>
      </c>
    </row>
    <row r="682" spans="1:15" x14ac:dyDescent="0.25">
      <c r="A682" s="53" t="str">
        <f>E682&amp;IF(MAX(Rapor!$B$12:$B$16)&gt;=G682,"Topla","")</f>
        <v>2025Topla</v>
      </c>
      <c r="B682" s="53" t="str">
        <f t="shared" si="59"/>
        <v>2025Ekim</v>
      </c>
      <c r="C682" s="53"/>
      <c r="D682" s="53" t="str">
        <f t="shared" si="60"/>
        <v>202541</v>
      </c>
      <c r="E682" s="53">
        <v>2025</v>
      </c>
      <c r="F682" s="31" t="s">
        <v>914</v>
      </c>
      <c r="G682" s="85">
        <v>41</v>
      </c>
      <c r="I682" s="31">
        <v>230160</v>
      </c>
      <c r="J682" s="31"/>
      <c r="K682" s="31">
        <v>272865</v>
      </c>
      <c r="N682" s="53" t="s">
        <v>449</v>
      </c>
      <c r="O682" s="53" t="s">
        <v>449</v>
      </c>
    </row>
    <row r="683" spans="1:15" x14ac:dyDescent="0.25">
      <c r="A683" s="53" t="str">
        <f>E683&amp;IF(MAX(Rapor!$B$12:$B$16)&gt;=G683,"Topla","")</f>
        <v>2025Topla</v>
      </c>
      <c r="B683" s="53" t="str">
        <f t="shared" si="59"/>
        <v>2025Ekim</v>
      </c>
      <c r="C683" s="53"/>
      <c r="D683" s="53" t="str">
        <f t="shared" si="60"/>
        <v>202542</v>
      </c>
      <c r="E683" s="53">
        <v>2025</v>
      </c>
      <c r="F683" s="31" t="s">
        <v>915</v>
      </c>
      <c r="G683" s="85">
        <v>42</v>
      </c>
      <c r="I683" s="31">
        <v>235312</v>
      </c>
      <c r="J683" s="31"/>
      <c r="K683" s="31">
        <v>290792</v>
      </c>
      <c r="N683" s="53" t="s">
        <v>449</v>
      </c>
      <c r="O683" s="53" t="s">
        <v>449</v>
      </c>
    </row>
    <row r="684" spans="1:15" x14ac:dyDescent="0.25">
      <c r="A684" s="53" t="str">
        <f>E684&amp;IF(MAX(Rapor!$B$12:$B$16)&gt;=G684,"Topla","")</f>
        <v>2025Topla</v>
      </c>
      <c r="B684" s="53" t="str">
        <f t="shared" si="59"/>
        <v>2025Ekim</v>
      </c>
      <c r="C684" s="53"/>
      <c r="D684" s="53" t="str">
        <f t="shared" si="60"/>
        <v>202543</v>
      </c>
      <c r="E684" s="53">
        <v>2025</v>
      </c>
      <c r="F684" s="31" t="s">
        <v>916</v>
      </c>
      <c r="G684" s="85">
        <v>43</v>
      </c>
      <c r="I684" s="31">
        <v>450073</v>
      </c>
      <c r="J684" s="31"/>
      <c r="K684" s="31">
        <v>537691</v>
      </c>
      <c r="N684" s="53" t="s">
        <v>449</v>
      </c>
      <c r="O684" s="53" t="s">
        <v>449</v>
      </c>
    </row>
    <row r="685" spans="1:15" x14ac:dyDescent="0.25">
      <c r="A685" s="53" t="str">
        <f>E685&amp;IF(MAX(Rapor!$B$12:$B$16)&gt;=G685,"Topla","")</f>
        <v>2025Topla</v>
      </c>
      <c r="B685" s="53" t="str">
        <f t="shared" si="59"/>
        <v>2025Kasım</v>
      </c>
      <c r="C685" s="53"/>
      <c r="D685" s="53" t="str">
        <f t="shared" si="60"/>
        <v>202544</v>
      </c>
      <c r="E685" s="53">
        <v>2025</v>
      </c>
      <c r="F685" s="31" t="s">
        <v>926</v>
      </c>
      <c r="G685" s="85">
        <v>44</v>
      </c>
      <c r="I685" s="31">
        <v>432960</v>
      </c>
      <c r="J685" s="31"/>
      <c r="K685" s="31">
        <v>461157</v>
      </c>
      <c r="N685" t="s">
        <v>450</v>
      </c>
      <c r="O685" s="53" t="s">
        <v>450</v>
      </c>
    </row>
    <row r="686" spans="1:15" x14ac:dyDescent="0.25">
      <c r="A686" s="53" t="str">
        <f>E686&amp;IF(MAX(Rapor!$B$12:$B$16)&gt;=G686,"Topla","")</f>
        <v>2025Topla</v>
      </c>
      <c r="B686" s="53" t="str">
        <f t="shared" si="59"/>
        <v>2025Kasım</v>
      </c>
      <c r="C686" s="53"/>
      <c r="D686" s="53" t="str">
        <f t="shared" si="60"/>
        <v>202545</v>
      </c>
      <c r="E686" s="53">
        <v>2025</v>
      </c>
      <c r="F686" s="31" t="s">
        <v>927</v>
      </c>
      <c r="G686" s="85">
        <v>45</v>
      </c>
      <c r="I686" s="31">
        <v>871067</v>
      </c>
      <c r="J686" s="31"/>
      <c r="K686" s="31">
        <v>916237</v>
      </c>
      <c r="N686" s="53" t="s">
        <v>450</v>
      </c>
      <c r="O686" s="53" t="s">
        <v>450</v>
      </c>
    </row>
    <row r="687" spans="1:15" x14ac:dyDescent="0.25">
      <c r="A687" s="53" t="str">
        <f>E687&amp;IF(MAX(Rapor!$B$12:$B$16)&gt;=G687,"Topla","")</f>
        <v>2025Topla</v>
      </c>
      <c r="B687" s="53" t="str">
        <f t="shared" si="59"/>
        <v>2025Kasım</v>
      </c>
      <c r="C687" s="53"/>
      <c r="D687" s="53" t="str">
        <f t="shared" si="60"/>
        <v>202546</v>
      </c>
      <c r="E687" s="53">
        <v>2025</v>
      </c>
      <c r="F687" s="31" t="s">
        <v>928</v>
      </c>
      <c r="G687" s="85">
        <v>46</v>
      </c>
      <c r="I687" s="31">
        <v>955101</v>
      </c>
      <c r="J687" s="31"/>
      <c r="K687" s="31">
        <v>984165</v>
      </c>
      <c r="N687" s="53" t="s">
        <v>450</v>
      </c>
      <c r="O687" s="53" t="s">
        <v>450</v>
      </c>
    </row>
    <row r="688" spans="1:15" x14ac:dyDescent="0.25">
      <c r="A688" s="53" t="str">
        <f>E688&amp;IF(MAX(Rapor!$B$12:$B$16)&gt;=G688,"Topla","")</f>
        <v>2025Topla</v>
      </c>
      <c r="B688" s="53" t="str">
        <f t="shared" si="59"/>
        <v>2025Kasım</v>
      </c>
      <c r="C688" s="53"/>
      <c r="D688" s="53" t="str">
        <f t="shared" si="60"/>
        <v>202547</v>
      </c>
      <c r="E688" s="53">
        <v>2025</v>
      </c>
      <c r="F688" s="31" t="s">
        <v>929</v>
      </c>
      <c r="G688" s="85">
        <v>47</v>
      </c>
      <c r="I688" s="31">
        <v>945291</v>
      </c>
      <c r="J688" s="31"/>
      <c r="K688" s="31">
        <v>974277</v>
      </c>
      <c r="N688" s="53" t="s">
        <v>450</v>
      </c>
      <c r="O688" s="53" t="s">
        <v>450</v>
      </c>
    </row>
    <row r="689" spans="1:4" x14ac:dyDescent="0.25">
      <c r="A689" s="53" t="str">
        <f>E689&amp;IF(MAX(Rapor!$B$12:$B$16)&gt;=G689,"Topla","")</f>
        <v>Topla</v>
      </c>
      <c r="B689" s="53" t="str">
        <f t="shared" si="59"/>
        <v/>
      </c>
      <c r="C689" s="53"/>
      <c r="D689" s="53" t="str">
        <f t="shared" si="60"/>
        <v/>
      </c>
    </row>
    <row r="690" spans="1:4" x14ac:dyDescent="0.25">
      <c r="A690" s="53" t="str">
        <f>E690&amp;IF(MAX(Rapor!$B$12:$B$16)&gt;=G690,"Topla","")</f>
        <v>Topla</v>
      </c>
      <c r="B690" s="53" t="str">
        <f t="shared" si="59"/>
        <v/>
      </c>
      <c r="C690" s="53"/>
      <c r="D690" s="53" t="str">
        <f t="shared" si="60"/>
        <v/>
      </c>
    </row>
    <row r="691" spans="1:4" x14ac:dyDescent="0.25">
      <c r="A691" s="53" t="str">
        <f>E691&amp;IF(MAX(Rapor!$B$12:$B$16)&gt;=G691,"Topla","")</f>
        <v>Topla</v>
      </c>
      <c r="B691" s="53" t="str">
        <f t="shared" si="59"/>
        <v/>
      </c>
      <c r="C691" s="53"/>
      <c r="D691" s="53" t="str">
        <f t="shared" si="60"/>
        <v/>
      </c>
    </row>
    <row r="692" spans="1:4" x14ac:dyDescent="0.25">
      <c r="A692" s="53" t="str">
        <f>E692&amp;IF(MAX(Rapor!$B$12:$B$16)&gt;=G692,"Topla","")</f>
        <v>Topla</v>
      </c>
      <c r="B692" s="53" t="str">
        <f t="shared" si="59"/>
        <v/>
      </c>
      <c r="C692" s="53"/>
      <c r="D692" s="53" t="str">
        <f t="shared" si="60"/>
        <v/>
      </c>
    </row>
    <row r="693" spans="1:4" x14ac:dyDescent="0.25">
      <c r="A693" s="53" t="str">
        <f>E693&amp;IF(MAX(Rapor!$B$12:$B$16)&gt;=G693,"Topla","")</f>
        <v>Topla</v>
      </c>
      <c r="B693" s="53" t="str">
        <f t="shared" si="59"/>
        <v/>
      </c>
      <c r="C693" s="53"/>
      <c r="D693" s="53" t="str">
        <f t="shared" si="60"/>
        <v/>
      </c>
    </row>
    <row r="694" spans="1:4" x14ac:dyDescent="0.25">
      <c r="A694" s="53" t="str">
        <f>E694&amp;IF(MAX(Rapor!$B$12:$B$16)&gt;=G694,"Topla","")</f>
        <v>Topla</v>
      </c>
      <c r="B694" s="53" t="str">
        <f t="shared" si="59"/>
        <v/>
      </c>
      <c r="C694" s="53"/>
      <c r="D694" s="53" t="str">
        <f t="shared" si="60"/>
        <v/>
      </c>
    </row>
    <row r="695" spans="1:4" x14ac:dyDescent="0.25">
      <c r="A695" s="53" t="str">
        <f>E695&amp;IF(MAX(Rapor!$B$12:$B$16)&gt;=G695,"Topla","")</f>
        <v>Topla</v>
      </c>
      <c r="B695" s="53" t="str">
        <f t="shared" si="59"/>
        <v/>
      </c>
      <c r="C695" s="53"/>
      <c r="D695" s="53" t="str">
        <f t="shared" si="60"/>
        <v/>
      </c>
    </row>
    <row r="696" spans="1:4" x14ac:dyDescent="0.25">
      <c r="A696" s="53" t="str">
        <f>E696&amp;IF(MAX(Rapor!$B$12:$B$16)&gt;=G696,"Topla","")</f>
        <v>Topla</v>
      </c>
      <c r="B696" s="53" t="str">
        <f t="shared" si="59"/>
        <v/>
      </c>
      <c r="C696" s="53"/>
      <c r="D696" s="53" t="str">
        <f t="shared" si="60"/>
        <v/>
      </c>
    </row>
    <row r="697" spans="1:4" x14ac:dyDescent="0.25">
      <c r="A697" s="53" t="str">
        <f>E697&amp;IF(MAX(Rapor!$B$12:$B$16)&gt;=G697,"Topla","")</f>
        <v>Topla</v>
      </c>
      <c r="B697" s="53" t="str">
        <f t="shared" si="59"/>
        <v/>
      </c>
      <c r="C697" s="53"/>
      <c r="D697" s="53" t="str">
        <f t="shared" si="60"/>
        <v/>
      </c>
    </row>
    <row r="698" spans="1:4" x14ac:dyDescent="0.25">
      <c r="A698" s="53" t="str">
        <f>E698&amp;IF(MAX(Rapor!$B$12:$B$16)&gt;=G698,"Topla","")</f>
        <v>Topla</v>
      </c>
      <c r="B698" s="53" t="str">
        <f t="shared" si="59"/>
        <v/>
      </c>
      <c r="C698" s="53"/>
      <c r="D698" s="53" t="str">
        <f t="shared" si="60"/>
        <v/>
      </c>
    </row>
    <row r="699" spans="1:4" x14ac:dyDescent="0.25">
      <c r="A699" s="53" t="str">
        <f>E699&amp;IF(MAX(Rapor!$B$12:$B$16)&gt;=G699,"Topla","")</f>
        <v>Topla</v>
      </c>
      <c r="B699" s="53" t="str">
        <f t="shared" si="59"/>
        <v/>
      </c>
      <c r="C699" s="53"/>
      <c r="D699" s="53" t="str">
        <f t="shared" si="60"/>
        <v/>
      </c>
    </row>
    <row r="700" spans="1:4" x14ac:dyDescent="0.25">
      <c r="A700" s="53" t="str">
        <f>E700&amp;IF(MAX(Rapor!$B$12:$B$16)&gt;=G700,"Topla","")</f>
        <v>Topla</v>
      </c>
      <c r="B700" s="53" t="str">
        <f t="shared" si="59"/>
        <v/>
      </c>
      <c r="C700" s="53"/>
      <c r="D700" s="53" t="str">
        <f t="shared" si="60"/>
        <v/>
      </c>
    </row>
    <row r="701" spans="1:4" x14ac:dyDescent="0.25">
      <c r="A701" s="53" t="str">
        <f>E701&amp;IF(MAX(Rapor!$B$12:$B$16)&gt;=G701,"Topla","")</f>
        <v>Topla</v>
      </c>
      <c r="B701" s="53" t="str">
        <f t="shared" si="59"/>
        <v/>
      </c>
      <c r="C701" s="53"/>
      <c r="D701" s="53" t="str">
        <f t="shared" si="60"/>
        <v/>
      </c>
    </row>
    <row r="702" spans="1:4" x14ac:dyDescent="0.25">
      <c r="A702" s="53" t="str">
        <f>E702&amp;IF(MAX(Rapor!$B$12:$B$16)&gt;=G702,"Topla","")</f>
        <v>Topla</v>
      </c>
      <c r="B702" s="53" t="str">
        <f t="shared" si="59"/>
        <v/>
      </c>
      <c r="C702" s="53"/>
      <c r="D702" s="53" t="str">
        <f t="shared" si="60"/>
        <v/>
      </c>
    </row>
    <row r="703" spans="1:4" x14ac:dyDescent="0.25">
      <c r="A703" s="53" t="str">
        <f>E703&amp;IF(MAX(Rapor!$B$12:$B$16)&gt;=G703,"Topla","")</f>
        <v>Topla</v>
      </c>
      <c r="B703" s="53" t="str">
        <f t="shared" si="59"/>
        <v/>
      </c>
      <c r="C703" s="53"/>
      <c r="D703" s="53" t="str">
        <f t="shared" si="60"/>
        <v/>
      </c>
    </row>
    <row r="704" spans="1:4" x14ac:dyDescent="0.25">
      <c r="A704" s="53" t="str">
        <f>E704&amp;IF(MAX(Rapor!$B$12:$B$16)&gt;=G704,"Topla","")</f>
        <v>Topla</v>
      </c>
      <c r="B704" s="53" t="str">
        <f t="shared" si="59"/>
        <v/>
      </c>
      <c r="C704" s="53"/>
      <c r="D704" s="53" t="str">
        <f t="shared" si="60"/>
        <v/>
      </c>
    </row>
    <row r="705" spans="1:4" x14ac:dyDescent="0.25">
      <c r="A705" s="53" t="str">
        <f>E705&amp;IF(MAX(Rapor!$B$12:$B$16)&gt;=G705,"Topla","")</f>
        <v>Topla</v>
      </c>
      <c r="B705" s="53" t="str">
        <f t="shared" si="59"/>
        <v/>
      </c>
      <c r="C705" s="53"/>
      <c r="D705" s="53" t="str">
        <f t="shared" si="60"/>
        <v/>
      </c>
    </row>
    <row r="706" spans="1:4" x14ac:dyDescent="0.25">
      <c r="A706" s="53" t="str">
        <f>E706&amp;IF(MAX(Rapor!$B$12:$B$16)&gt;=G706,"Topla","")</f>
        <v>Topla</v>
      </c>
      <c r="B706" s="53" t="str">
        <f t="shared" si="59"/>
        <v/>
      </c>
      <c r="C706" s="53"/>
      <c r="D706" s="53" t="str">
        <f t="shared" si="60"/>
        <v/>
      </c>
    </row>
    <row r="707" spans="1:4" x14ac:dyDescent="0.25">
      <c r="A707" s="53" t="str">
        <f>E707&amp;IF(MAX(Rapor!$B$12:$B$16)&gt;=G707,"Topla","")</f>
        <v>Topla</v>
      </c>
      <c r="B707" s="53" t="str">
        <f t="shared" si="59"/>
        <v/>
      </c>
      <c r="C707" s="53"/>
      <c r="D707" s="53" t="str">
        <f t="shared" si="60"/>
        <v/>
      </c>
    </row>
    <row r="708" spans="1:4" x14ac:dyDescent="0.25">
      <c r="A708" s="53" t="str">
        <f>E708&amp;IF(MAX(Rapor!$B$12:$B$16)&gt;=G708,"Topla","")</f>
        <v>Topla</v>
      </c>
      <c r="B708" s="53" t="str">
        <f t="shared" si="59"/>
        <v/>
      </c>
      <c r="C708" s="53"/>
      <c r="D708" s="53" t="str">
        <f t="shared" si="60"/>
        <v/>
      </c>
    </row>
  </sheetData>
  <autoFilter ref="A3:M602"/>
  <sortState ref="F413:M417">
    <sortCondition ref="G413:G417"/>
  </sortState>
  <customSheetViews>
    <customSheetView guid="{AF16ADA2-8E57-4CFA-AC49-FB68095D02C1}" showGridLines="0" showAutoFilter="1" state="hidden">
      <pane ySplit="3" topLeftCell="A448" activePane="bottomLeft" state="frozen"/>
      <selection pane="bottomLeft" activeCell="N476" sqref="N476"/>
      <pageMargins left="0.7" right="0.7" top="0.75" bottom="0.75" header="0.3" footer="0.3"/>
      <pageSetup paperSize="9" orientation="portrait" r:id="rId1"/>
      <autoFilter ref="A3:M602"/>
    </customSheetView>
    <customSheetView guid="{33717819-CA90-423F-BB71-986FF25955DB}" showGridLines="0" showAutoFilter="1" state="hidden">
      <pane ySplit="3" topLeftCell="A399" activePane="bottomLeft" state="frozen"/>
      <selection pane="bottomLeft" activeCell="F426" sqref="F426"/>
      <pageMargins left="0.7" right="0.7" top="0.75" bottom="0.75" header="0.3" footer="0.3"/>
      <pageSetup paperSize="9" orientation="portrait" r:id="rId2"/>
      <autoFilter ref="A3:M60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S735"/>
  <sheetViews>
    <sheetView topLeftCell="A20" workbookViewId="0">
      <selection activeCell="R57" sqref="R57"/>
    </sheetView>
  </sheetViews>
  <sheetFormatPr defaultRowHeight="15" x14ac:dyDescent="0.25"/>
  <cols>
    <col min="3" max="3" width="11" bestFit="1" customWidth="1"/>
    <col min="7" max="7" width="3.5703125" bestFit="1" customWidth="1"/>
    <col min="8" max="8" width="14.5703125" bestFit="1" customWidth="1"/>
    <col min="9" max="9" width="10.28515625" bestFit="1" customWidth="1"/>
    <col min="11" max="11" width="11" bestFit="1" customWidth="1"/>
  </cols>
  <sheetData>
    <row r="4" spans="1:19" x14ac:dyDescent="0.25">
      <c r="C4" t="s">
        <v>457</v>
      </c>
      <c r="D4" t="s">
        <v>456</v>
      </c>
      <c r="E4" t="s">
        <v>455</v>
      </c>
      <c r="G4" t="s">
        <v>452</v>
      </c>
      <c r="H4" t="s">
        <v>453</v>
      </c>
      <c r="I4" t="s">
        <v>454</v>
      </c>
      <c r="S4">
        <f>+Rapor!T5</f>
        <v>2025</v>
      </c>
    </row>
    <row r="5" spans="1:19" x14ac:dyDescent="0.25">
      <c r="A5" t="str">
        <f t="shared" ref="A5:A68" si="0">+E5&amp;G5</f>
        <v>20121</v>
      </c>
      <c r="B5" t="str">
        <f t="shared" ref="B5:B68" si="1">+E5&amp;G5</f>
        <v>20121</v>
      </c>
      <c r="C5" t="str">
        <f t="shared" ref="C5:C68" si="2">+D5&amp;E5&amp;F5</f>
        <v>Ocak20125</v>
      </c>
      <c r="D5" t="s">
        <v>440</v>
      </c>
      <c r="E5">
        <v>2012</v>
      </c>
      <c r="F5">
        <f>+COUNTIF($K5:K$162,K5)</f>
        <v>5</v>
      </c>
      <c r="G5" s="12">
        <v>1</v>
      </c>
      <c r="H5" s="13">
        <v>40907</v>
      </c>
      <c r="I5" s="13">
        <v>40913</v>
      </c>
      <c r="J5" s="14"/>
      <c r="K5" s="15">
        <v>40909</v>
      </c>
      <c r="L5" s="53" t="str">
        <f t="shared" ref="L5:L68" si="3">TEXT(K5,"aaaa")</f>
        <v>Ocak</v>
      </c>
      <c r="O5">
        <v>1</v>
      </c>
      <c r="P5" t="s">
        <v>440</v>
      </c>
      <c r="R5">
        <v>1</v>
      </c>
      <c r="S5" t="str">
        <f>VLOOKUP($S$4&amp;R5,$B$5:$L$1526,11,0)</f>
        <v>Ocak</v>
      </c>
    </row>
    <row r="6" spans="1:19" x14ac:dyDescent="0.25">
      <c r="A6" t="str">
        <f t="shared" si="0"/>
        <v>20122</v>
      </c>
      <c r="B6" t="str">
        <f t="shared" si="1"/>
        <v>20122</v>
      </c>
      <c r="C6" t="str">
        <f t="shared" si="2"/>
        <v>Ocak20124</v>
      </c>
      <c r="D6" t="s">
        <v>440</v>
      </c>
      <c r="E6">
        <v>2012</v>
      </c>
      <c r="F6">
        <f>+COUNTIF($K6:K$162,K6)</f>
        <v>4</v>
      </c>
      <c r="G6" s="12">
        <v>2</v>
      </c>
      <c r="H6" s="13">
        <v>40914</v>
      </c>
      <c r="I6" s="13">
        <v>40920</v>
      </c>
      <c r="J6" s="14"/>
      <c r="K6" s="15">
        <v>40909</v>
      </c>
      <c r="L6" s="53" t="str">
        <f t="shared" si="3"/>
        <v>Ocak</v>
      </c>
      <c r="O6">
        <v>2</v>
      </c>
      <c r="P6" t="s">
        <v>441</v>
      </c>
      <c r="R6">
        <v>2</v>
      </c>
      <c r="S6" s="53" t="str">
        <f t="shared" ref="S6:S57" si="4">VLOOKUP($S$4&amp;R6,$B$5:$L$1526,11,0)</f>
        <v>Ocak</v>
      </c>
    </row>
    <row r="7" spans="1:19" x14ac:dyDescent="0.25">
      <c r="A7" t="str">
        <f t="shared" si="0"/>
        <v>20123</v>
      </c>
      <c r="B7" s="53" t="str">
        <f t="shared" si="1"/>
        <v>20123</v>
      </c>
      <c r="C7" t="str">
        <f t="shared" si="2"/>
        <v>Ocak20123</v>
      </c>
      <c r="D7" t="s">
        <v>440</v>
      </c>
      <c r="E7">
        <v>2012</v>
      </c>
      <c r="F7">
        <f>+COUNTIF($K7:K$162,K7)</f>
        <v>3</v>
      </c>
      <c r="G7" s="12">
        <v>3</v>
      </c>
      <c r="H7" s="13">
        <v>40921</v>
      </c>
      <c r="I7" s="13">
        <v>40927</v>
      </c>
      <c r="J7" s="14"/>
      <c r="K7" s="15">
        <v>40909</v>
      </c>
      <c r="L7" s="53" t="str">
        <f t="shared" si="3"/>
        <v>Ocak</v>
      </c>
      <c r="O7">
        <v>3</v>
      </c>
      <c r="P7" t="s">
        <v>442</v>
      </c>
      <c r="R7">
        <v>3</v>
      </c>
      <c r="S7" s="53" t="str">
        <f t="shared" si="4"/>
        <v>Ocak</v>
      </c>
    </row>
    <row r="8" spans="1:19" x14ac:dyDescent="0.25">
      <c r="A8" t="str">
        <f t="shared" si="0"/>
        <v>20124</v>
      </c>
      <c r="B8" s="53" t="str">
        <f t="shared" si="1"/>
        <v>20124</v>
      </c>
      <c r="C8" t="str">
        <f t="shared" si="2"/>
        <v>Ocak20122</v>
      </c>
      <c r="D8" t="s">
        <v>440</v>
      </c>
      <c r="E8">
        <v>2012</v>
      </c>
      <c r="F8">
        <f>+COUNTIF($K8:K$162,K8)</f>
        <v>2</v>
      </c>
      <c r="G8" s="12">
        <v>4</v>
      </c>
      <c r="H8" s="13">
        <v>40928</v>
      </c>
      <c r="I8" s="13">
        <v>40934</v>
      </c>
      <c r="J8" s="14"/>
      <c r="K8" s="15">
        <v>40909</v>
      </c>
      <c r="L8" s="53" t="str">
        <f t="shared" si="3"/>
        <v>Ocak</v>
      </c>
      <c r="O8">
        <v>4</v>
      </c>
      <c r="P8" t="s">
        <v>443</v>
      </c>
      <c r="R8">
        <v>4</v>
      </c>
      <c r="S8" s="53" t="str">
        <f t="shared" si="4"/>
        <v>Ocak</v>
      </c>
    </row>
    <row r="9" spans="1:19" x14ac:dyDescent="0.25">
      <c r="A9" t="str">
        <f t="shared" si="0"/>
        <v>20125</v>
      </c>
      <c r="B9" s="53" t="str">
        <f t="shared" si="1"/>
        <v>20125</v>
      </c>
      <c r="C9" t="str">
        <f t="shared" si="2"/>
        <v>Ocak20121</v>
      </c>
      <c r="D9" t="s">
        <v>440</v>
      </c>
      <c r="E9">
        <v>2012</v>
      </c>
      <c r="F9">
        <f>+COUNTIF($K9:K$162,K9)</f>
        <v>1</v>
      </c>
      <c r="G9" s="12">
        <v>5</v>
      </c>
      <c r="H9" s="13">
        <v>40935</v>
      </c>
      <c r="I9" s="13">
        <v>40941</v>
      </c>
      <c r="J9" s="14"/>
      <c r="K9" s="15">
        <v>40909</v>
      </c>
      <c r="L9" s="53" t="str">
        <f t="shared" si="3"/>
        <v>Ocak</v>
      </c>
      <c r="O9">
        <v>5</v>
      </c>
      <c r="P9" t="s">
        <v>444</v>
      </c>
      <c r="R9">
        <v>5</v>
      </c>
      <c r="S9" s="53" t="str">
        <f t="shared" si="4"/>
        <v>Şubat</v>
      </c>
    </row>
    <row r="10" spans="1:19" x14ac:dyDescent="0.25">
      <c r="A10" t="str">
        <f t="shared" si="0"/>
        <v>20126</v>
      </c>
      <c r="B10" s="53" t="str">
        <f t="shared" si="1"/>
        <v>20126</v>
      </c>
      <c r="C10" t="str">
        <f t="shared" si="2"/>
        <v>Şubat20124</v>
      </c>
      <c r="D10" t="s">
        <v>441</v>
      </c>
      <c r="E10">
        <v>2012</v>
      </c>
      <c r="F10">
        <f>+COUNTIF($K10:K$162,K10)</f>
        <v>4</v>
      </c>
      <c r="G10" s="16">
        <v>6</v>
      </c>
      <c r="H10" s="17">
        <v>40942</v>
      </c>
      <c r="I10" s="17">
        <v>40948</v>
      </c>
      <c r="J10" s="18"/>
      <c r="K10" s="19">
        <v>40940</v>
      </c>
      <c r="L10" s="53" t="str">
        <f t="shared" si="3"/>
        <v>Şubat</v>
      </c>
      <c r="O10">
        <v>6</v>
      </c>
      <c r="P10" t="s">
        <v>445</v>
      </c>
      <c r="R10">
        <v>6</v>
      </c>
      <c r="S10" s="53" t="str">
        <f t="shared" si="4"/>
        <v>Şubat</v>
      </c>
    </row>
    <row r="11" spans="1:19" x14ac:dyDescent="0.25">
      <c r="A11" t="str">
        <f t="shared" si="0"/>
        <v>20127</v>
      </c>
      <c r="B11" s="53" t="str">
        <f t="shared" si="1"/>
        <v>20127</v>
      </c>
      <c r="C11" t="str">
        <f t="shared" si="2"/>
        <v>Şubat20123</v>
      </c>
      <c r="D11" t="s">
        <v>441</v>
      </c>
      <c r="E11">
        <v>2012</v>
      </c>
      <c r="F11">
        <f>+COUNTIF($K11:K$162,K11)</f>
        <v>3</v>
      </c>
      <c r="G11" s="16">
        <v>7</v>
      </c>
      <c r="H11" s="17">
        <v>40949</v>
      </c>
      <c r="I11" s="17">
        <v>40955</v>
      </c>
      <c r="J11" s="18"/>
      <c r="K11" s="19">
        <v>40940</v>
      </c>
      <c r="L11" s="53" t="str">
        <f t="shared" si="3"/>
        <v>Şubat</v>
      </c>
      <c r="O11">
        <v>7</v>
      </c>
      <c r="P11" t="s">
        <v>446</v>
      </c>
      <c r="R11">
        <v>7</v>
      </c>
      <c r="S11" s="53" t="str">
        <f t="shared" si="4"/>
        <v>Şubat</v>
      </c>
    </row>
    <row r="12" spans="1:19" x14ac:dyDescent="0.25">
      <c r="A12" t="str">
        <f t="shared" si="0"/>
        <v>20128</v>
      </c>
      <c r="B12" s="53" t="str">
        <f t="shared" si="1"/>
        <v>20128</v>
      </c>
      <c r="C12" t="str">
        <f t="shared" si="2"/>
        <v>Şubat20122</v>
      </c>
      <c r="D12" t="s">
        <v>441</v>
      </c>
      <c r="E12">
        <v>2012</v>
      </c>
      <c r="F12">
        <f>+COUNTIF($K12:K$162,K12)</f>
        <v>2</v>
      </c>
      <c r="G12" s="16">
        <v>8</v>
      </c>
      <c r="H12" s="17">
        <v>40956</v>
      </c>
      <c r="I12" s="17">
        <v>40962</v>
      </c>
      <c r="J12" s="18"/>
      <c r="K12" s="19">
        <v>40940</v>
      </c>
      <c r="L12" s="53" t="str">
        <f t="shared" si="3"/>
        <v>Şubat</v>
      </c>
      <c r="O12">
        <v>8</v>
      </c>
      <c r="P12" t="s">
        <v>447</v>
      </c>
      <c r="R12">
        <v>8</v>
      </c>
      <c r="S12" s="53" t="str">
        <f t="shared" si="4"/>
        <v>Şubat</v>
      </c>
    </row>
    <row r="13" spans="1:19" x14ac:dyDescent="0.25">
      <c r="A13" t="str">
        <f t="shared" si="0"/>
        <v>20129</v>
      </c>
      <c r="B13" s="53" t="str">
        <f t="shared" si="1"/>
        <v>20129</v>
      </c>
      <c r="C13" t="str">
        <f t="shared" si="2"/>
        <v>Şubat20121</v>
      </c>
      <c r="D13" t="s">
        <v>441</v>
      </c>
      <c r="E13">
        <v>2012</v>
      </c>
      <c r="F13">
        <f>+COUNTIF($K13:K$162,K13)</f>
        <v>1</v>
      </c>
      <c r="G13" s="16">
        <v>9</v>
      </c>
      <c r="H13" s="17">
        <v>40963</v>
      </c>
      <c r="I13" s="17">
        <v>40969</v>
      </c>
      <c r="J13" s="18"/>
      <c r="K13" s="19">
        <v>40940</v>
      </c>
      <c r="L13" s="53" t="str">
        <f t="shared" si="3"/>
        <v>Şubat</v>
      </c>
      <c r="O13">
        <v>9</v>
      </c>
      <c r="P13" t="s">
        <v>448</v>
      </c>
      <c r="R13">
        <v>9</v>
      </c>
      <c r="S13" s="53" t="str">
        <f t="shared" si="4"/>
        <v>Mart</v>
      </c>
    </row>
    <row r="14" spans="1:19" x14ac:dyDescent="0.25">
      <c r="A14" t="str">
        <f t="shared" si="0"/>
        <v>201210</v>
      </c>
      <c r="B14" s="53" t="str">
        <f t="shared" si="1"/>
        <v>201210</v>
      </c>
      <c r="C14" t="str">
        <f t="shared" si="2"/>
        <v>Mart20124</v>
      </c>
      <c r="D14" t="s">
        <v>442</v>
      </c>
      <c r="E14">
        <v>2012</v>
      </c>
      <c r="F14">
        <f>+COUNTIF($K14:K$162,K14)</f>
        <v>4</v>
      </c>
      <c r="G14" s="12">
        <v>10</v>
      </c>
      <c r="H14" s="13">
        <v>40970</v>
      </c>
      <c r="I14" s="13">
        <v>40976</v>
      </c>
      <c r="J14" s="14"/>
      <c r="K14" s="15">
        <v>40969</v>
      </c>
      <c r="L14" s="53" t="str">
        <f t="shared" si="3"/>
        <v>Mart</v>
      </c>
      <c r="O14">
        <v>10</v>
      </c>
      <c r="P14" t="s">
        <v>449</v>
      </c>
      <c r="R14">
        <v>10</v>
      </c>
      <c r="S14" s="53" t="str">
        <f t="shared" si="4"/>
        <v>Mart</v>
      </c>
    </row>
    <row r="15" spans="1:19" x14ac:dyDescent="0.25">
      <c r="A15" t="str">
        <f t="shared" si="0"/>
        <v>201211</v>
      </c>
      <c r="B15" s="53" t="str">
        <f t="shared" si="1"/>
        <v>201211</v>
      </c>
      <c r="C15" t="str">
        <f t="shared" si="2"/>
        <v>Mart20123</v>
      </c>
      <c r="D15" t="s">
        <v>442</v>
      </c>
      <c r="E15">
        <v>2012</v>
      </c>
      <c r="F15">
        <f>+COUNTIF($K15:K$162,K15)</f>
        <v>3</v>
      </c>
      <c r="G15" s="12">
        <v>11</v>
      </c>
      <c r="H15" s="13">
        <v>40977</v>
      </c>
      <c r="I15" s="13">
        <v>40983</v>
      </c>
      <c r="J15" s="14"/>
      <c r="K15" s="15">
        <v>40969</v>
      </c>
      <c r="L15" s="53" t="str">
        <f t="shared" si="3"/>
        <v>Mart</v>
      </c>
      <c r="O15">
        <v>11</v>
      </c>
      <c r="P15" t="s">
        <v>450</v>
      </c>
      <c r="R15">
        <v>11</v>
      </c>
      <c r="S15" s="53" t="str">
        <f t="shared" si="4"/>
        <v>Mart</v>
      </c>
    </row>
    <row r="16" spans="1:19" x14ac:dyDescent="0.25">
      <c r="A16" t="str">
        <f t="shared" si="0"/>
        <v>201212</v>
      </c>
      <c r="B16" s="53" t="str">
        <f t="shared" si="1"/>
        <v>201212</v>
      </c>
      <c r="C16" t="str">
        <f t="shared" si="2"/>
        <v>Mart20122</v>
      </c>
      <c r="D16" t="s">
        <v>442</v>
      </c>
      <c r="E16">
        <v>2012</v>
      </c>
      <c r="F16">
        <f>+COUNTIF($K16:K$162,K16)</f>
        <v>2</v>
      </c>
      <c r="G16" s="12">
        <v>12</v>
      </c>
      <c r="H16" s="13">
        <v>40984</v>
      </c>
      <c r="I16" s="13">
        <v>40990</v>
      </c>
      <c r="J16" s="14"/>
      <c r="K16" s="15">
        <v>40969</v>
      </c>
      <c r="L16" s="53" t="str">
        <f t="shared" si="3"/>
        <v>Mart</v>
      </c>
      <c r="O16">
        <v>12</v>
      </c>
      <c r="P16" t="s">
        <v>451</v>
      </c>
      <c r="R16">
        <v>12</v>
      </c>
      <c r="S16" s="53" t="str">
        <f t="shared" si="4"/>
        <v>Mart</v>
      </c>
    </row>
    <row r="17" spans="1:19" x14ac:dyDescent="0.25">
      <c r="A17" t="str">
        <f t="shared" si="0"/>
        <v>201213</v>
      </c>
      <c r="B17" s="53" t="str">
        <f t="shared" si="1"/>
        <v>201213</v>
      </c>
      <c r="C17" t="str">
        <f t="shared" si="2"/>
        <v>Mart20121</v>
      </c>
      <c r="D17" t="s">
        <v>442</v>
      </c>
      <c r="E17">
        <v>2012</v>
      </c>
      <c r="F17">
        <f>+COUNTIF($K17:K$162,K17)</f>
        <v>1</v>
      </c>
      <c r="G17" s="12">
        <v>13</v>
      </c>
      <c r="H17" s="13">
        <v>40991</v>
      </c>
      <c r="I17" s="13">
        <v>40997</v>
      </c>
      <c r="J17" s="14"/>
      <c r="K17" s="15">
        <v>40969</v>
      </c>
      <c r="L17" s="53" t="str">
        <f t="shared" si="3"/>
        <v>Mart</v>
      </c>
      <c r="R17">
        <v>13</v>
      </c>
      <c r="S17" s="53" t="str">
        <f t="shared" si="4"/>
        <v>Mart</v>
      </c>
    </row>
    <row r="18" spans="1:19" x14ac:dyDescent="0.25">
      <c r="A18" t="str">
        <f t="shared" si="0"/>
        <v>201214</v>
      </c>
      <c r="B18" s="53" t="str">
        <f t="shared" si="1"/>
        <v>201214</v>
      </c>
      <c r="C18" t="str">
        <f t="shared" si="2"/>
        <v>Nisan20125</v>
      </c>
      <c r="D18" t="s">
        <v>443</v>
      </c>
      <c r="E18">
        <v>2012</v>
      </c>
      <c r="F18">
        <f>+COUNTIF($K18:K$162,K18)</f>
        <v>5</v>
      </c>
      <c r="G18" s="16">
        <v>14</v>
      </c>
      <c r="H18" s="17">
        <v>40998</v>
      </c>
      <c r="I18" s="17">
        <v>41004</v>
      </c>
      <c r="J18" s="18"/>
      <c r="K18" s="19">
        <v>41000</v>
      </c>
      <c r="L18" s="53" t="str">
        <f t="shared" si="3"/>
        <v>Nisan</v>
      </c>
      <c r="R18">
        <v>14</v>
      </c>
      <c r="S18" s="53" t="str">
        <f t="shared" si="4"/>
        <v>Nisan</v>
      </c>
    </row>
    <row r="19" spans="1:19" x14ac:dyDescent="0.25">
      <c r="A19" t="str">
        <f t="shared" si="0"/>
        <v>201215</v>
      </c>
      <c r="B19" s="53" t="str">
        <f t="shared" si="1"/>
        <v>201215</v>
      </c>
      <c r="C19" t="str">
        <f t="shared" si="2"/>
        <v>Nisan20124</v>
      </c>
      <c r="D19" t="s">
        <v>443</v>
      </c>
      <c r="E19">
        <v>2012</v>
      </c>
      <c r="F19">
        <f>+COUNTIF($K19:K$162,K19)</f>
        <v>4</v>
      </c>
      <c r="G19" s="16">
        <v>15</v>
      </c>
      <c r="H19" s="17">
        <v>41005</v>
      </c>
      <c r="I19" s="17">
        <v>41011</v>
      </c>
      <c r="J19" s="18"/>
      <c r="K19" s="19">
        <v>41000</v>
      </c>
      <c r="L19" s="53" t="str">
        <f t="shared" si="3"/>
        <v>Nisan</v>
      </c>
      <c r="R19">
        <v>15</v>
      </c>
      <c r="S19" s="53" t="str">
        <f t="shared" si="4"/>
        <v>Nisan</v>
      </c>
    </row>
    <row r="20" spans="1:19" x14ac:dyDescent="0.25">
      <c r="A20" t="str">
        <f t="shared" si="0"/>
        <v>201216</v>
      </c>
      <c r="B20" s="53" t="str">
        <f t="shared" si="1"/>
        <v>201216</v>
      </c>
      <c r="C20" t="str">
        <f t="shared" si="2"/>
        <v>Nisan20123</v>
      </c>
      <c r="D20" t="s">
        <v>443</v>
      </c>
      <c r="E20">
        <v>2012</v>
      </c>
      <c r="F20">
        <f>+COUNTIF($K20:K$162,K20)</f>
        <v>3</v>
      </c>
      <c r="G20" s="16">
        <v>16</v>
      </c>
      <c r="H20" s="17">
        <v>41012</v>
      </c>
      <c r="I20" s="17">
        <v>41018</v>
      </c>
      <c r="J20" s="18"/>
      <c r="K20" s="19">
        <v>41000</v>
      </c>
      <c r="L20" s="53" t="str">
        <f t="shared" si="3"/>
        <v>Nisan</v>
      </c>
      <c r="R20">
        <v>16</v>
      </c>
      <c r="S20" s="53" t="str">
        <f t="shared" si="4"/>
        <v>Nisan</v>
      </c>
    </row>
    <row r="21" spans="1:19" x14ac:dyDescent="0.25">
      <c r="A21" t="str">
        <f t="shared" si="0"/>
        <v>201217</v>
      </c>
      <c r="B21" s="53" t="str">
        <f t="shared" si="1"/>
        <v>201217</v>
      </c>
      <c r="C21" t="str">
        <f t="shared" si="2"/>
        <v>Nisan20122</v>
      </c>
      <c r="D21" t="s">
        <v>443</v>
      </c>
      <c r="E21">
        <v>2012</v>
      </c>
      <c r="F21">
        <f>+COUNTIF($K21:K$162,K21)</f>
        <v>2</v>
      </c>
      <c r="G21" s="16">
        <v>17</v>
      </c>
      <c r="H21" s="17">
        <v>41019</v>
      </c>
      <c r="I21" s="17">
        <v>41025</v>
      </c>
      <c r="J21" s="18"/>
      <c r="K21" s="19">
        <v>41000</v>
      </c>
      <c r="L21" s="53" t="str">
        <f t="shared" si="3"/>
        <v>Nisan</v>
      </c>
      <c r="R21">
        <v>17</v>
      </c>
      <c r="S21" s="53" t="str">
        <f t="shared" si="4"/>
        <v>Nisan</v>
      </c>
    </row>
    <row r="22" spans="1:19" x14ac:dyDescent="0.25">
      <c r="A22" t="str">
        <f t="shared" si="0"/>
        <v>201218</v>
      </c>
      <c r="B22" s="53" t="str">
        <f t="shared" si="1"/>
        <v>201218</v>
      </c>
      <c r="C22" t="str">
        <f t="shared" si="2"/>
        <v>Nisan20121</v>
      </c>
      <c r="D22" t="s">
        <v>443</v>
      </c>
      <c r="E22">
        <v>2012</v>
      </c>
      <c r="F22">
        <f>+COUNTIF($K22:K$162,K22)</f>
        <v>1</v>
      </c>
      <c r="G22" s="16">
        <v>18</v>
      </c>
      <c r="H22" s="17">
        <v>41026</v>
      </c>
      <c r="I22" s="17">
        <v>41032</v>
      </c>
      <c r="J22" s="18"/>
      <c r="K22" s="19">
        <v>41000</v>
      </c>
      <c r="L22" s="53" t="str">
        <f t="shared" si="3"/>
        <v>Nisan</v>
      </c>
      <c r="R22">
        <v>18</v>
      </c>
      <c r="S22" s="53" t="str">
        <f t="shared" si="4"/>
        <v>Mayıs</v>
      </c>
    </row>
    <row r="23" spans="1:19" x14ac:dyDescent="0.25">
      <c r="A23" t="str">
        <f t="shared" si="0"/>
        <v>201219</v>
      </c>
      <c r="B23" s="53" t="str">
        <f t="shared" si="1"/>
        <v>201219</v>
      </c>
      <c r="C23" t="str">
        <f t="shared" si="2"/>
        <v>Mayıs20124</v>
      </c>
      <c r="D23" t="s">
        <v>444</v>
      </c>
      <c r="E23">
        <v>2012</v>
      </c>
      <c r="F23">
        <f>+COUNTIF($K23:K$162,K23)</f>
        <v>4</v>
      </c>
      <c r="G23" s="12">
        <v>19</v>
      </c>
      <c r="H23" s="13">
        <v>41033</v>
      </c>
      <c r="I23" s="13">
        <v>41039</v>
      </c>
      <c r="J23" s="14"/>
      <c r="K23" s="15">
        <v>41030</v>
      </c>
      <c r="L23" s="53" t="str">
        <f t="shared" si="3"/>
        <v>Mayıs</v>
      </c>
      <c r="R23">
        <v>19</v>
      </c>
      <c r="S23" s="53" t="str">
        <f t="shared" si="4"/>
        <v>Mayıs</v>
      </c>
    </row>
    <row r="24" spans="1:19" x14ac:dyDescent="0.25">
      <c r="A24" t="str">
        <f t="shared" si="0"/>
        <v>201220</v>
      </c>
      <c r="B24" s="53" t="str">
        <f t="shared" si="1"/>
        <v>201220</v>
      </c>
      <c r="C24" t="str">
        <f t="shared" si="2"/>
        <v>Mayıs20123</v>
      </c>
      <c r="D24" t="s">
        <v>444</v>
      </c>
      <c r="E24">
        <v>2012</v>
      </c>
      <c r="F24">
        <f>+COUNTIF($K24:K$162,K24)</f>
        <v>3</v>
      </c>
      <c r="G24" s="12">
        <v>20</v>
      </c>
      <c r="H24" s="13">
        <v>41040</v>
      </c>
      <c r="I24" s="13">
        <v>41046</v>
      </c>
      <c r="J24" s="14"/>
      <c r="K24" s="15">
        <v>41030</v>
      </c>
      <c r="L24" s="53" t="str">
        <f t="shared" si="3"/>
        <v>Mayıs</v>
      </c>
      <c r="R24">
        <v>20</v>
      </c>
      <c r="S24" s="53" t="str">
        <f t="shared" si="4"/>
        <v>Mayıs</v>
      </c>
    </row>
    <row r="25" spans="1:19" x14ac:dyDescent="0.25">
      <c r="A25" t="str">
        <f t="shared" si="0"/>
        <v>201221</v>
      </c>
      <c r="B25" s="53" t="str">
        <f t="shared" si="1"/>
        <v>201221</v>
      </c>
      <c r="C25" t="str">
        <f t="shared" si="2"/>
        <v>Mayıs20122</v>
      </c>
      <c r="D25" t="s">
        <v>444</v>
      </c>
      <c r="E25">
        <v>2012</v>
      </c>
      <c r="F25">
        <f>+COUNTIF($K25:K$162,K25)</f>
        <v>2</v>
      </c>
      <c r="G25" s="12">
        <v>21</v>
      </c>
      <c r="H25" s="13">
        <v>41047</v>
      </c>
      <c r="I25" s="13">
        <v>41053</v>
      </c>
      <c r="J25" s="14"/>
      <c r="K25" s="15">
        <v>41030</v>
      </c>
      <c r="L25" s="53" t="str">
        <f t="shared" si="3"/>
        <v>Mayıs</v>
      </c>
      <c r="R25">
        <v>21</v>
      </c>
      <c r="S25" s="53" t="str">
        <f t="shared" si="4"/>
        <v>Mayıs</v>
      </c>
    </row>
    <row r="26" spans="1:19" x14ac:dyDescent="0.25">
      <c r="A26" t="str">
        <f t="shared" si="0"/>
        <v>201222</v>
      </c>
      <c r="B26" s="53" t="str">
        <f t="shared" si="1"/>
        <v>201222</v>
      </c>
      <c r="C26" t="str">
        <f t="shared" si="2"/>
        <v>Mayıs20121</v>
      </c>
      <c r="D26" t="s">
        <v>444</v>
      </c>
      <c r="E26">
        <v>2012</v>
      </c>
      <c r="F26">
        <f>+COUNTIF($K26:K$162,K26)</f>
        <v>1</v>
      </c>
      <c r="G26" s="12">
        <v>22</v>
      </c>
      <c r="H26" s="13">
        <v>41054</v>
      </c>
      <c r="I26" s="13">
        <v>41060</v>
      </c>
      <c r="J26" s="14"/>
      <c r="K26" s="15">
        <v>41030</v>
      </c>
      <c r="L26" s="53" t="str">
        <f t="shared" si="3"/>
        <v>Mayıs</v>
      </c>
      <c r="R26">
        <v>22</v>
      </c>
      <c r="S26" s="53" t="str">
        <f t="shared" si="4"/>
        <v>Haziran</v>
      </c>
    </row>
    <row r="27" spans="1:19" x14ac:dyDescent="0.25">
      <c r="A27" t="str">
        <f t="shared" si="0"/>
        <v>201223</v>
      </c>
      <c r="B27" s="53" t="str">
        <f t="shared" si="1"/>
        <v>201223</v>
      </c>
      <c r="C27" t="str">
        <f t="shared" si="2"/>
        <v>Haziran20124</v>
      </c>
      <c r="D27" t="s">
        <v>445</v>
      </c>
      <c r="E27">
        <v>2012</v>
      </c>
      <c r="F27">
        <f>+COUNTIF($K27:K$162,K27)</f>
        <v>4</v>
      </c>
      <c r="G27" s="16">
        <v>23</v>
      </c>
      <c r="H27" s="17">
        <v>41061</v>
      </c>
      <c r="I27" s="17">
        <v>41067</v>
      </c>
      <c r="J27" s="18"/>
      <c r="K27" s="19">
        <v>41061</v>
      </c>
      <c r="L27" s="53" t="str">
        <f t="shared" si="3"/>
        <v>Haziran</v>
      </c>
      <c r="R27">
        <v>23</v>
      </c>
      <c r="S27" s="53" t="str">
        <f t="shared" si="4"/>
        <v>Haziran</v>
      </c>
    </row>
    <row r="28" spans="1:19" x14ac:dyDescent="0.25">
      <c r="A28" t="str">
        <f t="shared" si="0"/>
        <v>201224</v>
      </c>
      <c r="B28" s="53" t="str">
        <f t="shared" si="1"/>
        <v>201224</v>
      </c>
      <c r="C28" t="str">
        <f t="shared" si="2"/>
        <v>Haziran20123</v>
      </c>
      <c r="D28" t="s">
        <v>445</v>
      </c>
      <c r="E28">
        <v>2012</v>
      </c>
      <c r="F28">
        <f>+COUNTIF($K28:K$162,K28)</f>
        <v>3</v>
      </c>
      <c r="G28" s="16">
        <v>24</v>
      </c>
      <c r="H28" s="17">
        <v>41068</v>
      </c>
      <c r="I28" s="17">
        <v>41074</v>
      </c>
      <c r="J28" s="18"/>
      <c r="K28" s="19">
        <v>41061</v>
      </c>
      <c r="L28" s="53" t="str">
        <f t="shared" si="3"/>
        <v>Haziran</v>
      </c>
      <c r="R28">
        <v>24</v>
      </c>
      <c r="S28" s="53" t="str">
        <f t="shared" si="4"/>
        <v>Haziran</v>
      </c>
    </row>
    <row r="29" spans="1:19" x14ac:dyDescent="0.25">
      <c r="A29" t="str">
        <f t="shared" si="0"/>
        <v>201225</v>
      </c>
      <c r="B29" s="53" t="str">
        <f t="shared" si="1"/>
        <v>201225</v>
      </c>
      <c r="C29" t="str">
        <f t="shared" si="2"/>
        <v>Haziran20122</v>
      </c>
      <c r="D29" t="s">
        <v>445</v>
      </c>
      <c r="E29">
        <v>2012</v>
      </c>
      <c r="F29">
        <f>+COUNTIF($K29:K$162,K29)</f>
        <v>2</v>
      </c>
      <c r="G29" s="16">
        <v>25</v>
      </c>
      <c r="H29" s="17">
        <v>41075</v>
      </c>
      <c r="I29" s="17">
        <v>41081</v>
      </c>
      <c r="J29" s="18"/>
      <c r="K29" s="19">
        <v>41061</v>
      </c>
      <c r="L29" s="53" t="str">
        <f t="shared" si="3"/>
        <v>Haziran</v>
      </c>
      <c r="R29">
        <v>25</v>
      </c>
      <c r="S29" s="53" t="str">
        <f t="shared" si="4"/>
        <v>Haziran</v>
      </c>
    </row>
    <row r="30" spans="1:19" x14ac:dyDescent="0.25">
      <c r="A30" t="str">
        <f t="shared" si="0"/>
        <v>201226</v>
      </c>
      <c r="B30" s="53" t="str">
        <f t="shared" si="1"/>
        <v>201226</v>
      </c>
      <c r="C30" t="str">
        <f t="shared" si="2"/>
        <v>Haziran20121</v>
      </c>
      <c r="D30" t="s">
        <v>445</v>
      </c>
      <c r="E30">
        <v>2012</v>
      </c>
      <c r="F30">
        <f>+COUNTIF($K30:K$162,K30)</f>
        <v>1</v>
      </c>
      <c r="G30" s="16">
        <v>26</v>
      </c>
      <c r="H30" s="17">
        <v>41082</v>
      </c>
      <c r="I30" s="17">
        <v>41088</v>
      </c>
      <c r="J30" s="18"/>
      <c r="K30" s="19">
        <v>41061</v>
      </c>
      <c r="L30" s="53" t="str">
        <f t="shared" si="3"/>
        <v>Haziran</v>
      </c>
      <c r="R30">
        <v>26</v>
      </c>
      <c r="S30" s="53" t="str">
        <f t="shared" si="4"/>
        <v>Haziran</v>
      </c>
    </row>
    <row r="31" spans="1:19" x14ac:dyDescent="0.25">
      <c r="A31" t="str">
        <f t="shared" si="0"/>
        <v>201227</v>
      </c>
      <c r="B31" s="53" t="str">
        <f t="shared" si="1"/>
        <v>201227</v>
      </c>
      <c r="C31" t="str">
        <f t="shared" si="2"/>
        <v>Temmuz20125</v>
      </c>
      <c r="D31" t="s">
        <v>446</v>
      </c>
      <c r="E31">
        <v>2012</v>
      </c>
      <c r="F31">
        <f>+COUNTIF($K31:K$162,K31)</f>
        <v>5</v>
      </c>
      <c r="G31" s="12">
        <v>27</v>
      </c>
      <c r="H31" s="13">
        <v>41089</v>
      </c>
      <c r="I31" s="13">
        <v>41095</v>
      </c>
      <c r="J31" s="14"/>
      <c r="K31" s="15">
        <v>41091</v>
      </c>
      <c r="L31" s="53" t="str">
        <f t="shared" si="3"/>
        <v>Temmuz</v>
      </c>
      <c r="R31">
        <v>27</v>
      </c>
      <c r="S31" s="53" t="str">
        <f t="shared" si="4"/>
        <v>Temmuz</v>
      </c>
    </row>
    <row r="32" spans="1:19" x14ac:dyDescent="0.25">
      <c r="A32" t="str">
        <f t="shared" si="0"/>
        <v>201228</v>
      </c>
      <c r="B32" s="53" t="str">
        <f t="shared" si="1"/>
        <v>201228</v>
      </c>
      <c r="C32" t="str">
        <f t="shared" si="2"/>
        <v>Temmuz20124</v>
      </c>
      <c r="D32" t="s">
        <v>446</v>
      </c>
      <c r="E32">
        <v>2012</v>
      </c>
      <c r="F32">
        <f>+COUNTIF($K32:K$162,K32)</f>
        <v>4</v>
      </c>
      <c r="G32" s="12">
        <v>28</v>
      </c>
      <c r="H32" s="13">
        <v>41096</v>
      </c>
      <c r="I32" s="13">
        <v>41102</v>
      </c>
      <c r="J32" s="14"/>
      <c r="K32" s="15">
        <v>41091</v>
      </c>
      <c r="L32" s="53" t="str">
        <f t="shared" si="3"/>
        <v>Temmuz</v>
      </c>
      <c r="R32">
        <v>28</v>
      </c>
      <c r="S32" s="53" t="str">
        <f t="shared" si="4"/>
        <v>Temmuz</v>
      </c>
    </row>
    <row r="33" spans="1:19" x14ac:dyDescent="0.25">
      <c r="A33" t="str">
        <f t="shared" si="0"/>
        <v>201229</v>
      </c>
      <c r="B33" s="53" t="str">
        <f t="shared" si="1"/>
        <v>201229</v>
      </c>
      <c r="C33" t="str">
        <f t="shared" si="2"/>
        <v>Temmuz20123</v>
      </c>
      <c r="D33" t="s">
        <v>446</v>
      </c>
      <c r="E33">
        <v>2012</v>
      </c>
      <c r="F33">
        <f>+COUNTIF($K33:K$162,K33)</f>
        <v>3</v>
      </c>
      <c r="G33" s="12">
        <v>29</v>
      </c>
      <c r="H33" s="13">
        <v>41103</v>
      </c>
      <c r="I33" s="13">
        <v>41109</v>
      </c>
      <c r="J33" s="14"/>
      <c r="K33" s="15">
        <v>41091</v>
      </c>
      <c r="L33" s="53" t="str">
        <f t="shared" si="3"/>
        <v>Temmuz</v>
      </c>
      <c r="R33">
        <v>29</v>
      </c>
      <c r="S33" s="53" t="str">
        <f t="shared" si="4"/>
        <v>Temmuz</v>
      </c>
    </row>
    <row r="34" spans="1:19" x14ac:dyDescent="0.25">
      <c r="A34" t="str">
        <f t="shared" si="0"/>
        <v>201230</v>
      </c>
      <c r="B34" s="53" t="str">
        <f t="shared" si="1"/>
        <v>201230</v>
      </c>
      <c r="C34" t="str">
        <f t="shared" si="2"/>
        <v>Temmuz20122</v>
      </c>
      <c r="D34" t="s">
        <v>446</v>
      </c>
      <c r="E34">
        <v>2012</v>
      </c>
      <c r="F34">
        <f>+COUNTIF($K34:K$162,K34)</f>
        <v>2</v>
      </c>
      <c r="G34" s="12">
        <v>30</v>
      </c>
      <c r="H34" s="13">
        <v>41110</v>
      </c>
      <c r="I34" s="13">
        <v>41116</v>
      </c>
      <c r="J34" s="14"/>
      <c r="K34" s="15">
        <v>41091</v>
      </c>
      <c r="L34" s="53" t="str">
        <f t="shared" si="3"/>
        <v>Temmuz</v>
      </c>
      <c r="R34">
        <v>30</v>
      </c>
      <c r="S34" s="53" t="str">
        <f t="shared" si="4"/>
        <v>Temmuz</v>
      </c>
    </row>
    <row r="35" spans="1:19" x14ac:dyDescent="0.25">
      <c r="A35" t="str">
        <f t="shared" si="0"/>
        <v>201231</v>
      </c>
      <c r="B35" s="53" t="str">
        <f t="shared" si="1"/>
        <v>201231</v>
      </c>
      <c r="C35" t="str">
        <f t="shared" si="2"/>
        <v>Temmuz20121</v>
      </c>
      <c r="D35" t="s">
        <v>446</v>
      </c>
      <c r="E35">
        <v>2012</v>
      </c>
      <c r="F35">
        <f>+COUNTIF($K35:K$162,K35)</f>
        <v>1</v>
      </c>
      <c r="G35" s="12">
        <v>31</v>
      </c>
      <c r="H35" s="13">
        <v>41117</v>
      </c>
      <c r="I35" s="13">
        <v>41123</v>
      </c>
      <c r="J35" s="14"/>
      <c r="K35" s="15">
        <v>41091</v>
      </c>
      <c r="L35" s="53" t="str">
        <f t="shared" si="3"/>
        <v>Temmuz</v>
      </c>
      <c r="R35">
        <v>31</v>
      </c>
      <c r="S35" s="53" t="str">
        <f t="shared" si="4"/>
        <v>Ağustos</v>
      </c>
    </row>
    <row r="36" spans="1:19" x14ac:dyDescent="0.25">
      <c r="A36" t="str">
        <f t="shared" si="0"/>
        <v>201232</v>
      </c>
      <c r="B36" s="53" t="str">
        <f t="shared" si="1"/>
        <v>201232</v>
      </c>
      <c r="C36" t="str">
        <f t="shared" si="2"/>
        <v>Ağustos20124</v>
      </c>
      <c r="D36" t="s">
        <v>447</v>
      </c>
      <c r="E36">
        <v>2012</v>
      </c>
      <c r="F36">
        <f>+COUNTIF($K36:K$162,K36)</f>
        <v>4</v>
      </c>
      <c r="G36" s="16">
        <v>32</v>
      </c>
      <c r="H36" s="17">
        <v>41124</v>
      </c>
      <c r="I36" s="17">
        <v>41130</v>
      </c>
      <c r="J36" s="18"/>
      <c r="K36" s="19">
        <v>41122</v>
      </c>
      <c r="L36" s="53" t="str">
        <f t="shared" si="3"/>
        <v>Ağustos</v>
      </c>
      <c r="R36">
        <v>32</v>
      </c>
      <c r="S36" s="53" t="str">
        <f t="shared" si="4"/>
        <v>Ağustos</v>
      </c>
    </row>
    <row r="37" spans="1:19" x14ac:dyDescent="0.25">
      <c r="A37" t="str">
        <f t="shared" si="0"/>
        <v>201233</v>
      </c>
      <c r="B37" s="53" t="str">
        <f t="shared" si="1"/>
        <v>201233</v>
      </c>
      <c r="C37" t="str">
        <f t="shared" si="2"/>
        <v>Ağustos20123</v>
      </c>
      <c r="D37" t="s">
        <v>447</v>
      </c>
      <c r="E37">
        <v>2012</v>
      </c>
      <c r="F37">
        <f>+COUNTIF($K37:K$162,K37)</f>
        <v>3</v>
      </c>
      <c r="G37" s="16">
        <v>33</v>
      </c>
      <c r="H37" s="17">
        <v>41131</v>
      </c>
      <c r="I37" s="17">
        <v>41137</v>
      </c>
      <c r="J37" s="18"/>
      <c r="K37" s="19">
        <v>41122</v>
      </c>
      <c r="L37" s="53" t="str">
        <f t="shared" si="3"/>
        <v>Ağustos</v>
      </c>
      <c r="R37">
        <v>33</v>
      </c>
      <c r="S37" s="53" t="str">
        <f t="shared" si="4"/>
        <v>Ağustos</v>
      </c>
    </row>
    <row r="38" spans="1:19" x14ac:dyDescent="0.25">
      <c r="A38" t="str">
        <f t="shared" si="0"/>
        <v>201234</v>
      </c>
      <c r="B38" s="53" t="str">
        <f t="shared" si="1"/>
        <v>201234</v>
      </c>
      <c r="C38" t="str">
        <f t="shared" si="2"/>
        <v>Ağustos20122</v>
      </c>
      <c r="D38" t="s">
        <v>447</v>
      </c>
      <c r="E38">
        <v>2012</v>
      </c>
      <c r="F38">
        <f>+COUNTIF($K38:K$162,K38)</f>
        <v>2</v>
      </c>
      <c r="G38" s="16">
        <v>34</v>
      </c>
      <c r="H38" s="17">
        <v>41138</v>
      </c>
      <c r="I38" s="17">
        <v>41144</v>
      </c>
      <c r="J38" s="18"/>
      <c r="K38" s="19">
        <v>41122</v>
      </c>
      <c r="L38" s="53" t="str">
        <f t="shared" si="3"/>
        <v>Ağustos</v>
      </c>
      <c r="R38">
        <v>34</v>
      </c>
      <c r="S38" s="53" t="str">
        <f t="shared" si="4"/>
        <v>Ağustos</v>
      </c>
    </row>
    <row r="39" spans="1:19" x14ac:dyDescent="0.25">
      <c r="A39" t="str">
        <f t="shared" si="0"/>
        <v>201235</v>
      </c>
      <c r="B39" s="53" t="str">
        <f t="shared" si="1"/>
        <v>201235</v>
      </c>
      <c r="C39" t="str">
        <f t="shared" si="2"/>
        <v>Ağustos20121</v>
      </c>
      <c r="D39" t="s">
        <v>447</v>
      </c>
      <c r="E39">
        <v>2012</v>
      </c>
      <c r="F39">
        <f>+COUNTIF($K39:K$162,K39)</f>
        <v>1</v>
      </c>
      <c r="G39" s="16">
        <v>35</v>
      </c>
      <c r="H39" s="17">
        <v>41145</v>
      </c>
      <c r="I39" s="17">
        <v>41151</v>
      </c>
      <c r="J39" s="18"/>
      <c r="K39" s="19">
        <v>41122</v>
      </c>
      <c r="L39" s="53" t="str">
        <f t="shared" si="3"/>
        <v>Ağustos</v>
      </c>
      <c r="R39">
        <v>35</v>
      </c>
      <c r="S39" s="53" t="str">
        <f t="shared" si="4"/>
        <v>Eylül</v>
      </c>
    </row>
    <row r="40" spans="1:19" x14ac:dyDescent="0.25">
      <c r="A40" t="str">
        <f t="shared" si="0"/>
        <v>201236</v>
      </c>
      <c r="B40" s="53" t="str">
        <f t="shared" si="1"/>
        <v>201236</v>
      </c>
      <c r="C40" t="str">
        <f t="shared" si="2"/>
        <v>Eylül20124</v>
      </c>
      <c r="D40" t="s">
        <v>448</v>
      </c>
      <c r="E40">
        <v>2012</v>
      </c>
      <c r="F40">
        <f>+COUNTIF($K40:K$162,K40)</f>
        <v>4</v>
      </c>
      <c r="G40" s="12">
        <v>36</v>
      </c>
      <c r="H40" s="13">
        <v>41152</v>
      </c>
      <c r="I40" s="13">
        <v>41158</v>
      </c>
      <c r="J40" s="14"/>
      <c r="K40" s="15">
        <v>41153</v>
      </c>
      <c r="L40" s="53" t="str">
        <f t="shared" si="3"/>
        <v>Eylül</v>
      </c>
      <c r="R40">
        <v>36</v>
      </c>
      <c r="S40" s="53" t="str">
        <f t="shared" si="4"/>
        <v>Eylül</v>
      </c>
    </row>
    <row r="41" spans="1:19" x14ac:dyDescent="0.25">
      <c r="A41" t="str">
        <f t="shared" si="0"/>
        <v>201237</v>
      </c>
      <c r="B41" s="53" t="str">
        <f t="shared" si="1"/>
        <v>201237</v>
      </c>
      <c r="C41" t="str">
        <f t="shared" si="2"/>
        <v>Eylül20123</v>
      </c>
      <c r="D41" t="s">
        <v>448</v>
      </c>
      <c r="E41">
        <v>2012</v>
      </c>
      <c r="F41">
        <f>+COUNTIF($K41:K$162,K41)</f>
        <v>3</v>
      </c>
      <c r="G41" s="12">
        <v>37</v>
      </c>
      <c r="H41" s="13">
        <v>41159</v>
      </c>
      <c r="I41" s="13">
        <v>41165</v>
      </c>
      <c r="J41" s="14"/>
      <c r="K41" s="15">
        <v>41153</v>
      </c>
      <c r="L41" s="53" t="str">
        <f t="shared" si="3"/>
        <v>Eylül</v>
      </c>
      <c r="R41">
        <v>37</v>
      </c>
      <c r="S41" s="53" t="str">
        <f t="shared" si="4"/>
        <v>Eylül</v>
      </c>
    </row>
    <row r="42" spans="1:19" x14ac:dyDescent="0.25">
      <c r="A42" t="str">
        <f t="shared" si="0"/>
        <v>201238</v>
      </c>
      <c r="B42" s="53" t="str">
        <f t="shared" si="1"/>
        <v>201238</v>
      </c>
      <c r="C42" t="str">
        <f t="shared" si="2"/>
        <v>Eylül20122</v>
      </c>
      <c r="D42" t="s">
        <v>448</v>
      </c>
      <c r="E42">
        <v>2012</v>
      </c>
      <c r="F42">
        <f>+COUNTIF($K42:K$162,K42)</f>
        <v>2</v>
      </c>
      <c r="G42" s="12">
        <v>38</v>
      </c>
      <c r="H42" s="13">
        <v>41166</v>
      </c>
      <c r="I42" s="13">
        <v>41172</v>
      </c>
      <c r="J42" s="14"/>
      <c r="K42" s="15">
        <v>41153</v>
      </c>
      <c r="L42" s="53" t="str">
        <f t="shared" si="3"/>
        <v>Eylül</v>
      </c>
      <c r="R42">
        <v>38</v>
      </c>
      <c r="S42" s="53" t="str">
        <f t="shared" si="4"/>
        <v>Eylül</v>
      </c>
    </row>
    <row r="43" spans="1:19" x14ac:dyDescent="0.25">
      <c r="A43" t="str">
        <f t="shared" si="0"/>
        <v>201239</v>
      </c>
      <c r="B43" s="53" t="str">
        <f t="shared" si="1"/>
        <v>201239</v>
      </c>
      <c r="C43" t="str">
        <f t="shared" si="2"/>
        <v>Eylül20121</v>
      </c>
      <c r="D43" t="s">
        <v>448</v>
      </c>
      <c r="E43">
        <v>2012</v>
      </c>
      <c r="F43">
        <f>+COUNTIF($K43:K$162,K43)</f>
        <v>1</v>
      </c>
      <c r="G43" s="12">
        <v>39</v>
      </c>
      <c r="H43" s="13">
        <v>41173</v>
      </c>
      <c r="I43" s="13">
        <v>41179</v>
      </c>
      <c r="J43" s="14"/>
      <c r="K43" s="15">
        <v>41153</v>
      </c>
      <c r="L43" s="53" t="str">
        <f t="shared" si="3"/>
        <v>Eylül</v>
      </c>
      <c r="R43">
        <v>39</v>
      </c>
      <c r="S43" s="53" t="str">
        <f t="shared" si="4"/>
        <v>Eylül</v>
      </c>
    </row>
    <row r="44" spans="1:19" x14ac:dyDescent="0.25">
      <c r="A44" t="str">
        <f t="shared" si="0"/>
        <v>201240</v>
      </c>
      <c r="B44" s="53" t="str">
        <f t="shared" si="1"/>
        <v>201240</v>
      </c>
      <c r="C44" t="str">
        <f t="shared" si="2"/>
        <v>Ekim20125</v>
      </c>
      <c r="D44" t="s">
        <v>449</v>
      </c>
      <c r="E44">
        <v>2012</v>
      </c>
      <c r="F44">
        <f>+COUNTIF($K44:K$162,K44)</f>
        <v>5</v>
      </c>
      <c r="G44" s="16">
        <v>40</v>
      </c>
      <c r="H44" s="17">
        <v>41180</v>
      </c>
      <c r="I44" s="17">
        <v>41186</v>
      </c>
      <c r="J44" s="18"/>
      <c r="K44" s="19">
        <v>41183</v>
      </c>
      <c r="L44" s="53" t="str">
        <f t="shared" si="3"/>
        <v>Ekim</v>
      </c>
      <c r="R44">
        <v>40</v>
      </c>
      <c r="S44" s="53" t="str">
        <f t="shared" si="4"/>
        <v>Ekim</v>
      </c>
    </row>
    <row r="45" spans="1:19" x14ac:dyDescent="0.25">
      <c r="A45" t="str">
        <f t="shared" si="0"/>
        <v>201241</v>
      </c>
      <c r="B45" s="53" t="str">
        <f t="shared" si="1"/>
        <v>201241</v>
      </c>
      <c r="C45" t="str">
        <f t="shared" si="2"/>
        <v>Ekim20124</v>
      </c>
      <c r="D45" t="s">
        <v>449</v>
      </c>
      <c r="E45">
        <v>2012</v>
      </c>
      <c r="F45">
        <f>+COUNTIF($K45:K$162,K45)</f>
        <v>4</v>
      </c>
      <c r="G45" s="16">
        <v>41</v>
      </c>
      <c r="H45" s="17">
        <v>41187</v>
      </c>
      <c r="I45" s="17">
        <v>41193</v>
      </c>
      <c r="J45" s="18"/>
      <c r="K45" s="19">
        <v>41183</v>
      </c>
      <c r="L45" s="53" t="str">
        <f t="shared" si="3"/>
        <v>Ekim</v>
      </c>
      <c r="R45">
        <v>41</v>
      </c>
      <c r="S45" s="53" t="str">
        <f t="shared" si="4"/>
        <v>Ekim</v>
      </c>
    </row>
    <row r="46" spans="1:19" x14ac:dyDescent="0.25">
      <c r="A46" t="str">
        <f t="shared" si="0"/>
        <v>201242</v>
      </c>
      <c r="B46" s="53" t="str">
        <f t="shared" si="1"/>
        <v>201242</v>
      </c>
      <c r="C46" t="str">
        <f t="shared" si="2"/>
        <v>Ekim20123</v>
      </c>
      <c r="D46" t="s">
        <v>449</v>
      </c>
      <c r="E46">
        <v>2012</v>
      </c>
      <c r="F46">
        <f>+COUNTIF($K46:K$162,K46)</f>
        <v>3</v>
      </c>
      <c r="G46" s="16">
        <v>42</v>
      </c>
      <c r="H46" s="17">
        <v>41194</v>
      </c>
      <c r="I46" s="17">
        <v>41200</v>
      </c>
      <c r="J46" s="18"/>
      <c r="K46" s="19">
        <v>41183</v>
      </c>
      <c r="L46" s="53" t="str">
        <f t="shared" si="3"/>
        <v>Ekim</v>
      </c>
      <c r="R46">
        <v>42</v>
      </c>
      <c r="S46" s="53" t="str">
        <f t="shared" si="4"/>
        <v>Ekim</v>
      </c>
    </row>
    <row r="47" spans="1:19" x14ac:dyDescent="0.25">
      <c r="A47" t="str">
        <f t="shared" si="0"/>
        <v>201243</v>
      </c>
      <c r="B47" s="53" t="str">
        <f t="shared" si="1"/>
        <v>201243</v>
      </c>
      <c r="C47" t="str">
        <f t="shared" si="2"/>
        <v>Ekim20122</v>
      </c>
      <c r="D47" t="s">
        <v>449</v>
      </c>
      <c r="E47">
        <v>2012</v>
      </c>
      <c r="F47">
        <f>+COUNTIF($K47:K$162,K47)</f>
        <v>2</v>
      </c>
      <c r="G47" s="16">
        <v>43</v>
      </c>
      <c r="H47" s="17">
        <v>41201</v>
      </c>
      <c r="I47" s="17">
        <v>41207</v>
      </c>
      <c r="J47" s="18"/>
      <c r="K47" s="19">
        <v>41183</v>
      </c>
      <c r="L47" s="53" t="str">
        <f t="shared" si="3"/>
        <v>Ekim</v>
      </c>
      <c r="R47">
        <v>43</v>
      </c>
      <c r="S47" s="53" t="str">
        <f t="shared" si="4"/>
        <v>Ekim</v>
      </c>
    </row>
    <row r="48" spans="1:19" x14ac:dyDescent="0.25">
      <c r="A48" t="str">
        <f t="shared" si="0"/>
        <v>201244</v>
      </c>
      <c r="B48" s="53" t="str">
        <f t="shared" si="1"/>
        <v>201244</v>
      </c>
      <c r="C48" t="str">
        <f t="shared" si="2"/>
        <v>Ekim20121</v>
      </c>
      <c r="D48" t="s">
        <v>449</v>
      </c>
      <c r="E48">
        <v>2012</v>
      </c>
      <c r="F48">
        <f>+COUNTIF($K48:K$162,K48)</f>
        <v>1</v>
      </c>
      <c r="G48" s="16">
        <v>44</v>
      </c>
      <c r="H48" s="17">
        <v>41208</v>
      </c>
      <c r="I48" s="17">
        <v>41214</v>
      </c>
      <c r="J48" s="18"/>
      <c r="K48" s="19">
        <v>41183</v>
      </c>
      <c r="L48" s="53" t="str">
        <f t="shared" si="3"/>
        <v>Ekim</v>
      </c>
      <c r="R48">
        <v>44</v>
      </c>
      <c r="S48" s="53" t="str">
        <f t="shared" si="4"/>
        <v>Kasım</v>
      </c>
    </row>
    <row r="49" spans="1:19" x14ac:dyDescent="0.25">
      <c r="A49" t="str">
        <f t="shared" si="0"/>
        <v>201245</v>
      </c>
      <c r="B49" s="53" t="str">
        <f t="shared" si="1"/>
        <v>201245</v>
      </c>
      <c r="C49" t="str">
        <f t="shared" si="2"/>
        <v>Kasım20124</v>
      </c>
      <c r="D49" t="s">
        <v>450</v>
      </c>
      <c r="E49">
        <v>2012</v>
      </c>
      <c r="F49">
        <f>+COUNTIF($K49:K$162,K49)</f>
        <v>4</v>
      </c>
      <c r="G49" s="12">
        <v>45</v>
      </c>
      <c r="H49" s="13">
        <v>41215</v>
      </c>
      <c r="I49" s="13">
        <v>41221</v>
      </c>
      <c r="J49" s="14"/>
      <c r="K49" s="15">
        <v>41214</v>
      </c>
      <c r="L49" s="53" t="str">
        <f t="shared" si="3"/>
        <v>Kasım</v>
      </c>
      <c r="R49">
        <v>45</v>
      </c>
      <c r="S49" s="53" t="str">
        <f t="shared" si="4"/>
        <v>Kasım</v>
      </c>
    </row>
    <row r="50" spans="1:19" x14ac:dyDescent="0.25">
      <c r="A50" t="str">
        <f t="shared" si="0"/>
        <v>201246</v>
      </c>
      <c r="B50" s="53" t="str">
        <f t="shared" si="1"/>
        <v>201246</v>
      </c>
      <c r="C50" t="str">
        <f t="shared" si="2"/>
        <v>Kasım20123</v>
      </c>
      <c r="D50" t="s">
        <v>450</v>
      </c>
      <c r="E50">
        <v>2012</v>
      </c>
      <c r="F50">
        <f>+COUNTIF($K50:K$162,K50)</f>
        <v>3</v>
      </c>
      <c r="G50" s="12">
        <v>46</v>
      </c>
      <c r="H50" s="13">
        <v>41222</v>
      </c>
      <c r="I50" s="13">
        <v>41228</v>
      </c>
      <c r="J50" s="14"/>
      <c r="K50" s="15">
        <v>41214</v>
      </c>
      <c r="L50" s="53" t="str">
        <f t="shared" si="3"/>
        <v>Kasım</v>
      </c>
      <c r="R50">
        <v>46</v>
      </c>
      <c r="S50" s="53" t="str">
        <f t="shared" si="4"/>
        <v>Kasım</v>
      </c>
    </row>
    <row r="51" spans="1:19" x14ac:dyDescent="0.25">
      <c r="A51" t="str">
        <f t="shared" si="0"/>
        <v>201247</v>
      </c>
      <c r="B51" s="53" t="str">
        <f t="shared" si="1"/>
        <v>201247</v>
      </c>
      <c r="C51" t="str">
        <f t="shared" si="2"/>
        <v>Kasım20122</v>
      </c>
      <c r="D51" t="s">
        <v>450</v>
      </c>
      <c r="E51">
        <v>2012</v>
      </c>
      <c r="F51">
        <f>+COUNTIF($K51:K$162,K51)</f>
        <v>2</v>
      </c>
      <c r="G51" s="12">
        <v>47</v>
      </c>
      <c r="H51" s="13">
        <v>41229</v>
      </c>
      <c r="I51" s="13">
        <v>41235</v>
      </c>
      <c r="J51" s="14"/>
      <c r="K51" s="15">
        <v>41214</v>
      </c>
      <c r="L51" s="53" t="str">
        <f t="shared" si="3"/>
        <v>Kasım</v>
      </c>
      <c r="R51">
        <v>47</v>
      </c>
      <c r="S51" s="53" t="str">
        <f t="shared" si="4"/>
        <v>Kasım</v>
      </c>
    </row>
    <row r="52" spans="1:19" x14ac:dyDescent="0.25">
      <c r="A52" t="str">
        <f t="shared" si="0"/>
        <v>201248</v>
      </c>
      <c r="B52" s="53" t="str">
        <f t="shared" si="1"/>
        <v>201248</v>
      </c>
      <c r="C52" t="str">
        <f t="shared" si="2"/>
        <v>Kasım20121</v>
      </c>
      <c r="D52" t="s">
        <v>450</v>
      </c>
      <c r="E52">
        <v>2012</v>
      </c>
      <c r="F52">
        <f>+COUNTIF($K52:K$162,K52)</f>
        <v>1</v>
      </c>
      <c r="G52" s="12">
        <v>48</v>
      </c>
      <c r="H52" s="13">
        <v>41236</v>
      </c>
      <c r="I52" s="13">
        <v>41242</v>
      </c>
      <c r="J52" s="14"/>
      <c r="K52" s="15">
        <v>41214</v>
      </c>
      <c r="L52" s="53" t="str">
        <f t="shared" si="3"/>
        <v>Kasım</v>
      </c>
      <c r="R52">
        <v>48</v>
      </c>
      <c r="S52" s="53" t="str">
        <f t="shared" si="4"/>
        <v>Aralık</v>
      </c>
    </row>
    <row r="53" spans="1:19" x14ac:dyDescent="0.25">
      <c r="A53" t="str">
        <f t="shared" si="0"/>
        <v>201249</v>
      </c>
      <c r="B53" s="53" t="str">
        <f t="shared" si="1"/>
        <v>201249</v>
      </c>
      <c r="C53" t="str">
        <f t="shared" si="2"/>
        <v>Aralık20125</v>
      </c>
      <c r="D53" t="s">
        <v>451</v>
      </c>
      <c r="E53">
        <v>2012</v>
      </c>
      <c r="F53">
        <f>+COUNTIF($K53:K$162,K53)</f>
        <v>5</v>
      </c>
      <c r="G53" s="16">
        <v>49</v>
      </c>
      <c r="H53" s="17">
        <v>41243</v>
      </c>
      <c r="I53" s="17">
        <v>41249</v>
      </c>
      <c r="J53" s="18"/>
      <c r="K53" s="19">
        <v>41244</v>
      </c>
      <c r="L53" s="53" t="str">
        <f t="shared" si="3"/>
        <v>Aralık</v>
      </c>
      <c r="R53">
        <v>49</v>
      </c>
      <c r="S53" s="53" t="str">
        <f t="shared" si="4"/>
        <v>Aralık</v>
      </c>
    </row>
    <row r="54" spans="1:19" x14ac:dyDescent="0.25">
      <c r="A54" t="str">
        <f t="shared" si="0"/>
        <v>201250</v>
      </c>
      <c r="B54" s="53" t="str">
        <f t="shared" si="1"/>
        <v>201250</v>
      </c>
      <c r="C54" t="str">
        <f t="shared" si="2"/>
        <v>Aralık20124</v>
      </c>
      <c r="D54" t="s">
        <v>451</v>
      </c>
      <c r="E54">
        <v>2012</v>
      </c>
      <c r="F54">
        <f>+COUNTIF($K54:K$162,K54)</f>
        <v>4</v>
      </c>
      <c r="G54" s="16">
        <v>50</v>
      </c>
      <c r="H54" s="17">
        <v>41250</v>
      </c>
      <c r="I54" s="17">
        <v>41256</v>
      </c>
      <c r="J54" s="18"/>
      <c r="K54" s="19">
        <v>41244</v>
      </c>
      <c r="L54" s="53" t="str">
        <f t="shared" si="3"/>
        <v>Aralık</v>
      </c>
      <c r="R54">
        <v>50</v>
      </c>
      <c r="S54" s="53" t="str">
        <f t="shared" si="4"/>
        <v>Aralık</v>
      </c>
    </row>
    <row r="55" spans="1:19" x14ac:dyDescent="0.25">
      <c r="A55" t="str">
        <f t="shared" si="0"/>
        <v>201251</v>
      </c>
      <c r="B55" s="53" t="str">
        <f t="shared" si="1"/>
        <v>201251</v>
      </c>
      <c r="C55" t="str">
        <f t="shared" si="2"/>
        <v>Aralık20123</v>
      </c>
      <c r="D55" t="s">
        <v>451</v>
      </c>
      <c r="E55">
        <v>2012</v>
      </c>
      <c r="F55">
        <f>+COUNTIF($K55:K$162,K55)</f>
        <v>3</v>
      </c>
      <c r="G55" s="16">
        <v>51</v>
      </c>
      <c r="H55" s="17">
        <v>41257</v>
      </c>
      <c r="I55" s="17">
        <v>41263</v>
      </c>
      <c r="J55" s="18"/>
      <c r="K55" s="19">
        <v>41244</v>
      </c>
      <c r="L55" s="53" t="str">
        <f t="shared" si="3"/>
        <v>Aralık</v>
      </c>
      <c r="R55">
        <v>51</v>
      </c>
      <c r="S55" s="53" t="str">
        <f t="shared" si="4"/>
        <v>Aralık</v>
      </c>
    </row>
    <row r="56" spans="1:19" x14ac:dyDescent="0.25">
      <c r="A56" t="str">
        <f t="shared" si="0"/>
        <v>201252</v>
      </c>
      <c r="B56" s="53" t="str">
        <f t="shared" si="1"/>
        <v>201252</v>
      </c>
      <c r="C56" t="str">
        <f t="shared" si="2"/>
        <v>Aralık20122</v>
      </c>
      <c r="D56" t="s">
        <v>451</v>
      </c>
      <c r="E56">
        <v>2012</v>
      </c>
      <c r="F56">
        <f>+COUNTIF($K56:K$162,K56)</f>
        <v>2</v>
      </c>
      <c r="G56" s="16">
        <v>52</v>
      </c>
      <c r="H56" s="17">
        <v>41264</v>
      </c>
      <c r="I56" s="17">
        <v>41270</v>
      </c>
      <c r="J56" s="18"/>
      <c r="K56" s="19">
        <v>41244</v>
      </c>
      <c r="L56" s="53" t="str">
        <f t="shared" si="3"/>
        <v>Aralık</v>
      </c>
      <c r="R56">
        <v>52</v>
      </c>
      <c r="S56" s="53" t="str">
        <f t="shared" si="4"/>
        <v>Aralık</v>
      </c>
    </row>
    <row r="57" spans="1:19" x14ac:dyDescent="0.25">
      <c r="A57" t="str">
        <f t="shared" si="0"/>
        <v>201253</v>
      </c>
      <c r="B57" s="53" t="str">
        <f t="shared" si="1"/>
        <v>201253</v>
      </c>
      <c r="C57" t="str">
        <f t="shared" si="2"/>
        <v>Aralık20121</v>
      </c>
      <c r="D57" t="s">
        <v>451</v>
      </c>
      <c r="E57">
        <v>2012</v>
      </c>
      <c r="F57">
        <f>+COUNTIF($K57:K$162,K57)</f>
        <v>1</v>
      </c>
      <c r="G57" s="16">
        <v>53</v>
      </c>
      <c r="H57" s="17">
        <v>41271</v>
      </c>
      <c r="I57" s="17">
        <v>41277</v>
      </c>
      <c r="J57" s="18"/>
      <c r="K57" s="19">
        <v>41244</v>
      </c>
      <c r="L57" s="53" t="str">
        <f t="shared" si="3"/>
        <v>Aralık</v>
      </c>
      <c r="R57" s="53">
        <v>53</v>
      </c>
      <c r="S57" s="53" t="e">
        <f t="shared" si="4"/>
        <v>#N/A</v>
      </c>
    </row>
    <row r="58" spans="1:19" x14ac:dyDescent="0.25">
      <c r="A58" t="str">
        <f t="shared" si="0"/>
        <v>20131</v>
      </c>
      <c r="B58" s="53" t="str">
        <f t="shared" si="1"/>
        <v>20131</v>
      </c>
      <c r="C58" t="str">
        <f t="shared" si="2"/>
        <v>Ocak20134</v>
      </c>
      <c r="D58" t="s">
        <v>440</v>
      </c>
      <c r="E58">
        <v>2013</v>
      </c>
      <c r="F58">
        <f>+COUNTIF($K58:K$162,K58)</f>
        <v>4</v>
      </c>
      <c r="G58" s="12">
        <v>1</v>
      </c>
      <c r="H58" s="13">
        <v>41278</v>
      </c>
      <c r="I58" s="13">
        <v>41284</v>
      </c>
      <c r="J58" s="14"/>
      <c r="K58" s="15">
        <v>41275</v>
      </c>
      <c r="L58" s="53" t="str">
        <f t="shared" si="3"/>
        <v>Ocak</v>
      </c>
    </row>
    <row r="59" spans="1:19" x14ac:dyDescent="0.25">
      <c r="A59" t="str">
        <f t="shared" si="0"/>
        <v>20132</v>
      </c>
      <c r="B59" s="53" t="str">
        <f t="shared" si="1"/>
        <v>20132</v>
      </c>
      <c r="C59" t="str">
        <f t="shared" si="2"/>
        <v>Ocak20133</v>
      </c>
      <c r="D59" t="s">
        <v>440</v>
      </c>
      <c r="E59">
        <v>2013</v>
      </c>
      <c r="F59">
        <f>+COUNTIF($K59:K$162,K59)</f>
        <v>3</v>
      </c>
      <c r="G59" s="12">
        <v>2</v>
      </c>
      <c r="H59" s="13">
        <v>41285</v>
      </c>
      <c r="I59" s="13">
        <v>41291</v>
      </c>
      <c r="J59" s="14"/>
      <c r="K59" s="15">
        <v>41275</v>
      </c>
      <c r="L59" s="53" t="str">
        <f t="shared" si="3"/>
        <v>Ocak</v>
      </c>
    </row>
    <row r="60" spans="1:19" x14ac:dyDescent="0.25">
      <c r="A60" t="str">
        <f t="shared" si="0"/>
        <v>20133</v>
      </c>
      <c r="B60" s="53" t="str">
        <f t="shared" si="1"/>
        <v>20133</v>
      </c>
      <c r="C60" t="str">
        <f t="shared" si="2"/>
        <v>Ocak20132</v>
      </c>
      <c r="D60" t="s">
        <v>440</v>
      </c>
      <c r="E60">
        <v>2013</v>
      </c>
      <c r="F60">
        <f>+COUNTIF($K60:K$162,K60)</f>
        <v>2</v>
      </c>
      <c r="G60" s="12">
        <v>3</v>
      </c>
      <c r="H60" s="13">
        <v>41292</v>
      </c>
      <c r="I60" s="13">
        <v>41298</v>
      </c>
      <c r="J60" s="14"/>
      <c r="K60" s="15">
        <v>41275</v>
      </c>
      <c r="L60" s="53" t="str">
        <f t="shared" si="3"/>
        <v>Ocak</v>
      </c>
    </row>
    <row r="61" spans="1:19" x14ac:dyDescent="0.25">
      <c r="A61" t="str">
        <f t="shared" si="0"/>
        <v>20134</v>
      </c>
      <c r="B61" s="53" t="str">
        <f t="shared" si="1"/>
        <v>20134</v>
      </c>
      <c r="C61" t="str">
        <f t="shared" si="2"/>
        <v>Ocak20131</v>
      </c>
      <c r="D61" t="s">
        <v>440</v>
      </c>
      <c r="E61">
        <v>2013</v>
      </c>
      <c r="F61">
        <f>+COUNTIF($K61:K$162,K61)</f>
        <v>1</v>
      </c>
      <c r="G61" s="12">
        <v>4</v>
      </c>
      <c r="H61" s="13">
        <v>41299</v>
      </c>
      <c r="I61" s="13">
        <v>41305</v>
      </c>
      <c r="J61" s="14"/>
      <c r="K61" s="15">
        <v>41275</v>
      </c>
      <c r="L61" s="53" t="str">
        <f t="shared" si="3"/>
        <v>Ocak</v>
      </c>
    </row>
    <row r="62" spans="1:19" x14ac:dyDescent="0.25">
      <c r="A62" t="str">
        <f t="shared" si="0"/>
        <v>20135</v>
      </c>
      <c r="B62" s="53" t="str">
        <f t="shared" si="1"/>
        <v>20135</v>
      </c>
      <c r="C62" t="str">
        <f t="shared" si="2"/>
        <v>Şubat20134</v>
      </c>
      <c r="D62" t="s">
        <v>441</v>
      </c>
      <c r="E62">
        <v>2013</v>
      </c>
      <c r="F62">
        <f>+COUNTIF($K62:K$162,K62)</f>
        <v>4</v>
      </c>
      <c r="G62" s="16">
        <v>5</v>
      </c>
      <c r="H62" s="17">
        <v>41306</v>
      </c>
      <c r="I62" s="17">
        <v>41312</v>
      </c>
      <c r="J62" s="18"/>
      <c r="K62" s="19">
        <v>41306</v>
      </c>
      <c r="L62" s="53" t="str">
        <f t="shared" si="3"/>
        <v>Şubat</v>
      </c>
    </row>
    <row r="63" spans="1:19" x14ac:dyDescent="0.25">
      <c r="A63" t="str">
        <f t="shared" si="0"/>
        <v>20136</v>
      </c>
      <c r="B63" s="53" t="str">
        <f t="shared" si="1"/>
        <v>20136</v>
      </c>
      <c r="C63" t="str">
        <f t="shared" si="2"/>
        <v>Şubat20133</v>
      </c>
      <c r="D63" t="s">
        <v>441</v>
      </c>
      <c r="E63">
        <v>2013</v>
      </c>
      <c r="F63">
        <f>+COUNTIF($K63:K$162,K63)</f>
        <v>3</v>
      </c>
      <c r="G63" s="16">
        <v>6</v>
      </c>
      <c r="H63" s="17">
        <v>41313</v>
      </c>
      <c r="I63" s="17">
        <v>41319</v>
      </c>
      <c r="J63" s="18"/>
      <c r="K63" s="19">
        <v>41306</v>
      </c>
      <c r="L63" s="53" t="str">
        <f t="shared" si="3"/>
        <v>Şubat</v>
      </c>
    </row>
    <row r="64" spans="1:19" x14ac:dyDescent="0.25">
      <c r="A64" t="str">
        <f t="shared" si="0"/>
        <v>20137</v>
      </c>
      <c r="B64" s="53" t="str">
        <f t="shared" si="1"/>
        <v>20137</v>
      </c>
      <c r="C64" t="str">
        <f t="shared" si="2"/>
        <v>Şubat20132</v>
      </c>
      <c r="D64" t="s">
        <v>441</v>
      </c>
      <c r="E64">
        <v>2013</v>
      </c>
      <c r="F64">
        <f>+COUNTIF($K64:K$162,K64)</f>
        <v>2</v>
      </c>
      <c r="G64" s="16">
        <v>7</v>
      </c>
      <c r="H64" s="17">
        <v>41320</v>
      </c>
      <c r="I64" s="17">
        <v>41326</v>
      </c>
      <c r="J64" s="18"/>
      <c r="K64" s="19">
        <v>41306</v>
      </c>
      <c r="L64" s="53" t="str">
        <f t="shared" si="3"/>
        <v>Şubat</v>
      </c>
    </row>
    <row r="65" spans="1:12" x14ac:dyDescent="0.25">
      <c r="A65" t="str">
        <f t="shared" si="0"/>
        <v>20138</v>
      </c>
      <c r="B65" s="53" t="str">
        <f t="shared" si="1"/>
        <v>20138</v>
      </c>
      <c r="C65" t="str">
        <f t="shared" si="2"/>
        <v>Şubat20131</v>
      </c>
      <c r="D65" t="s">
        <v>441</v>
      </c>
      <c r="E65">
        <v>2013</v>
      </c>
      <c r="F65">
        <f>+COUNTIF($K65:K$162,K65)</f>
        <v>1</v>
      </c>
      <c r="G65" s="16">
        <v>8</v>
      </c>
      <c r="H65" s="17">
        <v>41327</v>
      </c>
      <c r="I65" s="17">
        <v>41333</v>
      </c>
      <c r="J65" s="18"/>
      <c r="K65" s="19">
        <v>41306</v>
      </c>
      <c r="L65" s="53" t="str">
        <f t="shared" si="3"/>
        <v>Şubat</v>
      </c>
    </row>
    <row r="66" spans="1:12" x14ac:dyDescent="0.25">
      <c r="A66" t="str">
        <f t="shared" si="0"/>
        <v>20139</v>
      </c>
      <c r="B66" s="53" t="str">
        <f t="shared" si="1"/>
        <v>20139</v>
      </c>
      <c r="C66" t="str">
        <f t="shared" si="2"/>
        <v>Mart20134</v>
      </c>
      <c r="D66" t="s">
        <v>442</v>
      </c>
      <c r="E66">
        <v>2013</v>
      </c>
      <c r="F66">
        <f>+COUNTIF($K66:K$162,K66)</f>
        <v>4</v>
      </c>
      <c r="G66" s="12">
        <v>9</v>
      </c>
      <c r="H66" s="13">
        <v>41334</v>
      </c>
      <c r="I66" s="13">
        <v>41340</v>
      </c>
      <c r="J66" s="14"/>
      <c r="K66" s="15">
        <v>41334</v>
      </c>
      <c r="L66" s="53" t="str">
        <f t="shared" si="3"/>
        <v>Mart</v>
      </c>
    </row>
    <row r="67" spans="1:12" x14ac:dyDescent="0.25">
      <c r="A67" t="str">
        <f t="shared" si="0"/>
        <v>201310</v>
      </c>
      <c r="B67" s="53" t="str">
        <f t="shared" si="1"/>
        <v>201310</v>
      </c>
      <c r="C67" t="str">
        <f t="shared" si="2"/>
        <v>Mart20133</v>
      </c>
      <c r="D67" t="s">
        <v>442</v>
      </c>
      <c r="E67">
        <v>2013</v>
      </c>
      <c r="F67">
        <f>+COUNTIF($K67:K$162,K67)</f>
        <v>3</v>
      </c>
      <c r="G67" s="12">
        <v>10</v>
      </c>
      <c r="H67" s="13">
        <v>41341</v>
      </c>
      <c r="I67" s="13">
        <v>41347</v>
      </c>
      <c r="J67" s="14"/>
      <c r="K67" s="15">
        <v>41334</v>
      </c>
      <c r="L67" s="53" t="str">
        <f t="shared" si="3"/>
        <v>Mart</v>
      </c>
    </row>
    <row r="68" spans="1:12" x14ac:dyDescent="0.25">
      <c r="A68" t="str">
        <f t="shared" si="0"/>
        <v>201311</v>
      </c>
      <c r="B68" s="53" t="str">
        <f t="shared" si="1"/>
        <v>201311</v>
      </c>
      <c r="C68" t="str">
        <f t="shared" si="2"/>
        <v>Mart20132</v>
      </c>
      <c r="D68" t="s">
        <v>442</v>
      </c>
      <c r="E68">
        <v>2013</v>
      </c>
      <c r="F68">
        <f>+COUNTIF($K68:K$162,K68)</f>
        <v>2</v>
      </c>
      <c r="G68" s="12">
        <v>11</v>
      </c>
      <c r="H68" s="13">
        <v>41348</v>
      </c>
      <c r="I68" s="13">
        <v>41354</v>
      </c>
      <c r="J68" s="14"/>
      <c r="K68" s="15">
        <v>41334</v>
      </c>
      <c r="L68" s="53" t="str">
        <f t="shared" si="3"/>
        <v>Mart</v>
      </c>
    </row>
    <row r="69" spans="1:12" x14ac:dyDescent="0.25">
      <c r="A69" t="str">
        <f t="shared" ref="A69:A132" si="5">+E69&amp;G69</f>
        <v>201312</v>
      </c>
      <c r="B69" s="53" t="str">
        <f t="shared" ref="B69:B132" si="6">+E69&amp;G69</f>
        <v>201312</v>
      </c>
      <c r="C69" t="str">
        <f t="shared" ref="C69:C132" si="7">+D69&amp;E69&amp;F69</f>
        <v>Mart20131</v>
      </c>
      <c r="D69" t="s">
        <v>442</v>
      </c>
      <c r="E69">
        <v>2013</v>
      </c>
      <c r="F69">
        <f>+COUNTIF($K69:K$162,K69)</f>
        <v>1</v>
      </c>
      <c r="G69" s="12">
        <v>12</v>
      </c>
      <c r="H69" s="13">
        <v>41355</v>
      </c>
      <c r="I69" s="13">
        <v>41361</v>
      </c>
      <c r="J69" s="14"/>
      <c r="K69" s="15">
        <v>41334</v>
      </c>
      <c r="L69" s="53" t="str">
        <f t="shared" ref="L69:L132" si="8">TEXT(K69,"aaaa")</f>
        <v>Mart</v>
      </c>
    </row>
    <row r="70" spans="1:12" x14ac:dyDescent="0.25">
      <c r="A70" t="str">
        <f t="shared" si="5"/>
        <v>201313</v>
      </c>
      <c r="B70" s="53" t="str">
        <f t="shared" si="6"/>
        <v>201313</v>
      </c>
      <c r="C70" t="str">
        <f t="shared" si="7"/>
        <v>Nisan20135</v>
      </c>
      <c r="D70" t="s">
        <v>443</v>
      </c>
      <c r="E70">
        <v>2013</v>
      </c>
      <c r="F70">
        <f>+COUNTIF($K70:K$162,K70)</f>
        <v>5</v>
      </c>
      <c r="G70" s="12">
        <v>13</v>
      </c>
      <c r="H70" s="13">
        <v>41362</v>
      </c>
      <c r="I70" s="13">
        <v>41368</v>
      </c>
      <c r="J70" s="14"/>
      <c r="K70" s="15">
        <v>41365</v>
      </c>
      <c r="L70" s="53" t="str">
        <f t="shared" si="8"/>
        <v>Nisan</v>
      </c>
    </row>
    <row r="71" spans="1:12" x14ac:dyDescent="0.25">
      <c r="A71" t="str">
        <f t="shared" si="5"/>
        <v>201314</v>
      </c>
      <c r="B71" s="53" t="str">
        <f t="shared" si="6"/>
        <v>201314</v>
      </c>
      <c r="C71" t="str">
        <f t="shared" si="7"/>
        <v>Nisan20134</v>
      </c>
      <c r="D71" t="s">
        <v>443</v>
      </c>
      <c r="E71">
        <v>2013</v>
      </c>
      <c r="F71">
        <f>+COUNTIF($K71:K$162,K71)</f>
        <v>4</v>
      </c>
      <c r="G71" s="16">
        <v>14</v>
      </c>
      <c r="H71" s="17">
        <v>41369</v>
      </c>
      <c r="I71" s="17">
        <v>41375</v>
      </c>
      <c r="J71" s="18"/>
      <c r="K71" s="19">
        <v>41365</v>
      </c>
      <c r="L71" s="53" t="str">
        <f t="shared" si="8"/>
        <v>Nisan</v>
      </c>
    </row>
    <row r="72" spans="1:12" x14ac:dyDescent="0.25">
      <c r="A72" t="str">
        <f t="shared" si="5"/>
        <v>201315</v>
      </c>
      <c r="B72" s="53" t="str">
        <f t="shared" si="6"/>
        <v>201315</v>
      </c>
      <c r="C72" t="str">
        <f t="shared" si="7"/>
        <v>Nisan20133</v>
      </c>
      <c r="D72" t="s">
        <v>443</v>
      </c>
      <c r="E72">
        <v>2013</v>
      </c>
      <c r="F72">
        <f>+COUNTIF($K72:K$162,K72)</f>
        <v>3</v>
      </c>
      <c r="G72" s="16">
        <v>15</v>
      </c>
      <c r="H72" s="17">
        <v>41376</v>
      </c>
      <c r="I72" s="17">
        <v>41382</v>
      </c>
      <c r="J72" s="18"/>
      <c r="K72" s="19">
        <v>41365</v>
      </c>
      <c r="L72" s="53" t="str">
        <f t="shared" si="8"/>
        <v>Nisan</v>
      </c>
    </row>
    <row r="73" spans="1:12" x14ac:dyDescent="0.25">
      <c r="A73" t="str">
        <f t="shared" si="5"/>
        <v>201316</v>
      </c>
      <c r="B73" s="53" t="str">
        <f t="shared" si="6"/>
        <v>201316</v>
      </c>
      <c r="C73" t="str">
        <f t="shared" si="7"/>
        <v>Nisan20132</v>
      </c>
      <c r="D73" t="s">
        <v>443</v>
      </c>
      <c r="E73">
        <v>2013</v>
      </c>
      <c r="F73">
        <f>+COUNTIF($K73:K$162,K73)</f>
        <v>2</v>
      </c>
      <c r="G73" s="16">
        <v>16</v>
      </c>
      <c r="H73" s="17">
        <v>41383</v>
      </c>
      <c r="I73" s="17">
        <v>41389</v>
      </c>
      <c r="J73" s="18"/>
      <c r="K73" s="19">
        <v>41365</v>
      </c>
      <c r="L73" s="53" t="str">
        <f t="shared" si="8"/>
        <v>Nisan</v>
      </c>
    </row>
    <row r="74" spans="1:12" x14ac:dyDescent="0.25">
      <c r="A74" t="str">
        <f t="shared" si="5"/>
        <v>201317</v>
      </c>
      <c r="B74" s="53" t="str">
        <f t="shared" si="6"/>
        <v>201317</v>
      </c>
      <c r="C74" t="str">
        <f t="shared" si="7"/>
        <v>Nisan20131</v>
      </c>
      <c r="D74" t="s">
        <v>443</v>
      </c>
      <c r="E74">
        <v>2013</v>
      </c>
      <c r="F74">
        <f>+COUNTIF($K74:K$162,K74)</f>
        <v>1</v>
      </c>
      <c r="G74" s="16">
        <v>17</v>
      </c>
      <c r="H74" s="17">
        <v>41390</v>
      </c>
      <c r="I74" s="17">
        <v>41396</v>
      </c>
      <c r="J74" s="18"/>
      <c r="K74" s="19">
        <v>41365</v>
      </c>
      <c r="L74" s="53" t="str">
        <f t="shared" si="8"/>
        <v>Nisan</v>
      </c>
    </row>
    <row r="75" spans="1:12" x14ac:dyDescent="0.25">
      <c r="A75" t="str">
        <f t="shared" si="5"/>
        <v>201318</v>
      </c>
      <c r="B75" s="53" t="str">
        <f t="shared" si="6"/>
        <v>201318</v>
      </c>
      <c r="C75" t="str">
        <f t="shared" si="7"/>
        <v>Mayıs20134</v>
      </c>
      <c r="D75" t="s">
        <v>444</v>
      </c>
      <c r="E75">
        <v>2013</v>
      </c>
      <c r="F75">
        <f>+COUNTIF($K75:K$162,K75)</f>
        <v>4</v>
      </c>
      <c r="G75" s="12">
        <v>18</v>
      </c>
      <c r="H75" s="13">
        <v>41397</v>
      </c>
      <c r="I75" s="13">
        <v>41403</v>
      </c>
      <c r="J75" s="14"/>
      <c r="K75" s="15">
        <v>41395</v>
      </c>
      <c r="L75" s="53" t="str">
        <f t="shared" si="8"/>
        <v>Mayıs</v>
      </c>
    </row>
    <row r="76" spans="1:12" x14ac:dyDescent="0.25">
      <c r="A76" t="str">
        <f t="shared" si="5"/>
        <v>201319</v>
      </c>
      <c r="B76" s="53" t="str">
        <f t="shared" si="6"/>
        <v>201319</v>
      </c>
      <c r="C76" t="str">
        <f t="shared" si="7"/>
        <v>Mayıs20133</v>
      </c>
      <c r="D76" t="s">
        <v>444</v>
      </c>
      <c r="E76">
        <v>2013</v>
      </c>
      <c r="F76">
        <f>+COUNTIF($K76:K$162,K76)</f>
        <v>3</v>
      </c>
      <c r="G76" s="12">
        <v>19</v>
      </c>
      <c r="H76" s="13">
        <v>41404</v>
      </c>
      <c r="I76" s="13">
        <v>41410</v>
      </c>
      <c r="J76" s="14"/>
      <c r="K76" s="15">
        <v>41395</v>
      </c>
      <c r="L76" s="53" t="str">
        <f t="shared" si="8"/>
        <v>Mayıs</v>
      </c>
    </row>
    <row r="77" spans="1:12" x14ac:dyDescent="0.25">
      <c r="A77" t="str">
        <f t="shared" si="5"/>
        <v>201320</v>
      </c>
      <c r="B77" s="53" t="str">
        <f t="shared" si="6"/>
        <v>201320</v>
      </c>
      <c r="C77" t="str">
        <f t="shared" si="7"/>
        <v>Mayıs20132</v>
      </c>
      <c r="D77" t="s">
        <v>444</v>
      </c>
      <c r="E77">
        <v>2013</v>
      </c>
      <c r="F77">
        <f>+COUNTIF($K77:K$162,K77)</f>
        <v>2</v>
      </c>
      <c r="G77" s="12">
        <v>20</v>
      </c>
      <c r="H77" s="13">
        <v>41411</v>
      </c>
      <c r="I77" s="13">
        <v>41417</v>
      </c>
      <c r="J77" s="14"/>
      <c r="K77" s="15">
        <v>41395</v>
      </c>
      <c r="L77" s="53" t="str">
        <f t="shared" si="8"/>
        <v>Mayıs</v>
      </c>
    </row>
    <row r="78" spans="1:12" x14ac:dyDescent="0.25">
      <c r="A78" t="str">
        <f t="shared" si="5"/>
        <v>201321</v>
      </c>
      <c r="B78" s="53" t="str">
        <f t="shared" si="6"/>
        <v>201321</v>
      </c>
      <c r="C78" t="str">
        <f t="shared" si="7"/>
        <v>Mayıs20131</v>
      </c>
      <c r="D78" t="s">
        <v>444</v>
      </c>
      <c r="E78">
        <v>2013</v>
      </c>
      <c r="F78">
        <f>+COUNTIF($K78:K$162,K78)</f>
        <v>1</v>
      </c>
      <c r="G78" s="12">
        <v>21</v>
      </c>
      <c r="H78" s="13">
        <v>41418</v>
      </c>
      <c r="I78" s="13">
        <v>41424</v>
      </c>
      <c r="J78" s="14"/>
      <c r="K78" s="15">
        <v>41395</v>
      </c>
      <c r="L78" s="53" t="str">
        <f t="shared" si="8"/>
        <v>Mayıs</v>
      </c>
    </row>
    <row r="79" spans="1:12" x14ac:dyDescent="0.25">
      <c r="A79" t="str">
        <f t="shared" si="5"/>
        <v>201322</v>
      </c>
      <c r="B79" s="53" t="str">
        <f t="shared" si="6"/>
        <v>201322</v>
      </c>
      <c r="C79" t="str">
        <f t="shared" si="7"/>
        <v>Haziran20134</v>
      </c>
      <c r="D79" t="s">
        <v>445</v>
      </c>
      <c r="E79">
        <v>2013</v>
      </c>
      <c r="F79">
        <f>+COUNTIF($K79:K$162,K79)</f>
        <v>4</v>
      </c>
      <c r="G79" s="16">
        <v>22</v>
      </c>
      <c r="H79" s="17">
        <v>41425</v>
      </c>
      <c r="I79" s="17">
        <v>41431</v>
      </c>
      <c r="J79" s="18"/>
      <c r="K79" s="19">
        <v>41426</v>
      </c>
      <c r="L79" s="53" t="str">
        <f t="shared" si="8"/>
        <v>Haziran</v>
      </c>
    </row>
    <row r="80" spans="1:12" x14ac:dyDescent="0.25">
      <c r="A80" t="str">
        <f t="shared" si="5"/>
        <v>201323</v>
      </c>
      <c r="B80" s="53" t="str">
        <f t="shared" si="6"/>
        <v>201323</v>
      </c>
      <c r="C80" t="str">
        <f t="shared" si="7"/>
        <v>Haziran20133</v>
      </c>
      <c r="D80" t="s">
        <v>445</v>
      </c>
      <c r="E80">
        <v>2013</v>
      </c>
      <c r="F80">
        <f>+COUNTIF($K80:K$162,K80)</f>
        <v>3</v>
      </c>
      <c r="G80" s="16">
        <v>23</v>
      </c>
      <c r="H80" s="17">
        <v>41432</v>
      </c>
      <c r="I80" s="17">
        <v>41438</v>
      </c>
      <c r="J80" s="18"/>
      <c r="K80" s="19">
        <v>41426</v>
      </c>
      <c r="L80" s="53" t="str">
        <f t="shared" si="8"/>
        <v>Haziran</v>
      </c>
    </row>
    <row r="81" spans="1:12" x14ac:dyDescent="0.25">
      <c r="A81" t="str">
        <f t="shared" si="5"/>
        <v>201324</v>
      </c>
      <c r="B81" s="53" t="str">
        <f t="shared" si="6"/>
        <v>201324</v>
      </c>
      <c r="C81" t="str">
        <f t="shared" si="7"/>
        <v>Haziran20132</v>
      </c>
      <c r="D81" t="s">
        <v>445</v>
      </c>
      <c r="E81">
        <v>2013</v>
      </c>
      <c r="F81">
        <f>+COUNTIF($K81:K$162,K81)</f>
        <v>2</v>
      </c>
      <c r="G81" s="16">
        <v>24</v>
      </c>
      <c r="H81" s="17">
        <v>41439</v>
      </c>
      <c r="I81" s="17">
        <v>41445</v>
      </c>
      <c r="J81" s="18"/>
      <c r="K81" s="19">
        <v>41426</v>
      </c>
      <c r="L81" s="53" t="str">
        <f t="shared" si="8"/>
        <v>Haziran</v>
      </c>
    </row>
    <row r="82" spans="1:12" x14ac:dyDescent="0.25">
      <c r="A82" t="str">
        <f t="shared" si="5"/>
        <v>201325</v>
      </c>
      <c r="B82" s="53" t="str">
        <f t="shared" si="6"/>
        <v>201325</v>
      </c>
      <c r="C82" t="str">
        <f t="shared" si="7"/>
        <v>Haziran20131</v>
      </c>
      <c r="D82" t="s">
        <v>445</v>
      </c>
      <c r="E82">
        <v>2013</v>
      </c>
      <c r="F82">
        <f>+COUNTIF($K82:K$162,K82)</f>
        <v>1</v>
      </c>
      <c r="G82" s="16">
        <v>25</v>
      </c>
      <c r="H82" s="17">
        <v>41446</v>
      </c>
      <c r="I82" s="17">
        <v>41452</v>
      </c>
      <c r="J82" s="18"/>
      <c r="K82" s="19">
        <v>41426</v>
      </c>
      <c r="L82" s="53" t="str">
        <f t="shared" si="8"/>
        <v>Haziran</v>
      </c>
    </row>
    <row r="83" spans="1:12" x14ac:dyDescent="0.25">
      <c r="A83" t="str">
        <f t="shared" si="5"/>
        <v>201326</v>
      </c>
      <c r="B83" s="53" t="str">
        <f t="shared" si="6"/>
        <v>201326</v>
      </c>
      <c r="C83" t="str">
        <f t="shared" si="7"/>
        <v>Temmuz20135</v>
      </c>
      <c r="D83" t="s">
        <v>446</v>
      </c>
      <c r="E83">
        <v>2013</v>
      </c>
      <c r="F83">
        <f>+COUNTIF($K83:K$162,K83)</f>
        <v>5</v>
      </c>
      <c r="G83" s="16">
        <v>26</v>
      </c>
      <c r="H83" s="17">
        <v>41453</v>
      </c>
      <c r="I83" s="17">
        <v>41459</v>
      </c>
      <c r="J83" s="18"/>
      <c r="K83" s="19">
        <v>41456</v>
      </c>
      <c r="L83" s="53" t="str">
        <f t="shared" si="8"/>
        <v>Temmuz</v>
      </c>
    </row>
    <row r="84" spans="1:12" x14ac:dyDescent="0.25">
      <c r="A84" t="str">
        <f t="shared" si="5"/>
        <v>201327</v>
      </c>
      <c r="B84" s="53" t="str">
        <f t="shared" si="6"/>
        <v>201327</v>
      </c>
      <c r="C84" t="str">
        <f t="shared" si="7"/>
        <v>Temmuz20134</v>
      </c>
      <c r="D84" t="s">
        <v>446</v>
      </c>
      <c r="E84">
        <v>2013</v>
      </c>
      <c r="F84">
        <f>+COUNTIF($K84:K$162,K84)</f>
        <v>4</v>
      </c>
      <c r="G84" s="12">
        <v>27</v>
      </c>
      <c r="H84" s="13">
        <v>41460</v>
      </c>
      <c r="I84" s="13">
        <v>41466</v>
      </c>
      <c r="J84" s="14"/>
      <c r="K84" s="15">
        <v>41456</v>
      </c>
      <c r="L84" s="53" t="str">
        <f t="shared" si="8"/>
        <v>Temmuz</v>
      </c>
    </row>
    <row r="85" spans="1:12" x14ac:dyDescent="0.25">
      <c r="A85" t="str">
        <f t="shared" si="5"/>
        <v>201328</v>
      </c>
      <c r="B85" s="53" t="str">
        <f t="shared" si="6"/>
        <v>201328</v>
      </c>
      <c r="C85" t="str">
        <f t="shared" si="7"/>
        <v>Temmuz20133</v>
      </c>
      <c r="D85" t="s">
        <v>446</v>
      </c>
      <c r="E85">
        <v>2013</v>
      </c>
      <c r="F85">
        <f>+COUNTIF($K85:K$162,K85)</f>
        <v>3</v>
      </c>
      <c r="G85" s="12">
        <v>28</v>
      </c>
      <c r="H85" s="13">
        <v>41467</v>
      </c>
      <c r="I85" s="13">
        <v>41473</v>
      </c>
      <c r="J85" s="14"/>
      <c r="K85" s="15">
        <v>41456</v>
      </c>
      <c r="L85" s="53" t="str">
        <f t="shared" si="8"/>
        <v>Temmuz</v>
      </c>
    </row>
    <row r="86" spans="1:12" x14ac:dyDescent="0.25">
      <c r="A86" t="str">
        <f t="shared" si="5"/>
        <v>201329</v>
      </c>
      <c r="B86" s="53" t="str">
        <f t="shared" si="6"/>
        <v>201329</v>
      </c>
      <c r="C86" t="str">
        <f t="shared" si="7"/>
        <v>Temmuz20132</v>
      </c>
      <c r="D86" t="s">
        <v>446</v>
      </c>
      <c r="E86">
        <v>2013</v>
      </c>
      <c r="F86">
        <f>+COUNTIF($K86:K$162,K86)</f>
        <v>2</v>
      </c>
      <c r="G86" s="12">
        <v>29</v>
      </c>
      <c r="H86" s="13">
        <v>41474</v>
      </c>
      <c r="I86" s="13">
        <v>41480</v>
      </c>
      <c r="J86" s="14"/>
      <c r="K86" s="15">
        <v>41456</v>
      </c>
      <c r="L86" s="53" t="str">
        <f t="shared" si="8"/>
        <v>Temmuz</v>
      </c>
    </row>
    <row r="87" spans="1:12" x14ac:dyDescent="0.25">
      <c r="A87" t="str">
        <f t="shared" si="5"/>
        <v>201330</v>
      </c>
      <c r="B87" s="53" t="str">
        <f t="shared" si="6"/>
        <v>201330</v>
      </c>
      <c r="C87" t="str">
        <f t="shared" si="7"/>
        <v>Temmuz20131</v>
      </c>
      <c r="D87" t="s">
        <v>446</v>
      </c>
      <c r="E87">
        <v>2013</v>
      </c>
      <c r="F87">
        <f>+COUNTIF($K87:K$162,K87)</f>
        <v>1</v>
      </c>
      <c r="G87" s="12">
        <v>30</v>
      </c>
      <c r="H87" s="13">
        <v>41481</v>
      </c>
      <c r="I87" s="13">
        <v>41487</v>
      </c>
      <c r="J87" s="14"/>
      <c r="K87" s="15">
        <v>41456</v>
      </c>
      <c r="L87" s="53" t="str">
        <f t="shared" si="8"/>
        <v>Temmuz</v>
      </c>
    </row>
    <row r="88" spans="1:12" x14ac:dyDescent="0.25">
      <c r="A88" t="str">
        <f t="shared" si="5"/>
        <v>201331</v>
      </c>
      <c r="B88" s="53" t="str">
        <f t="shared" si="6"/>
        <v>201331</v>
      </c>
      <c r="C88" t="str">
        <f t="shared" si="7"/>
        <v>Ağustos20134</v>
      </c>
      <c r="D88" t="s">
        <v>447</v>
      </c>
      <c r="E88">
        <v>2013</v>
      </c>
      <c r="F88">
        <f>+COUNTIF($K88:K$162,K88)</f>
        <v>4</v>
      </c>
      <c r="G88" s="16">
        <v>31</v>
      </c>
      <c r="H88" s="17">
        <v>41488</v>
      </c>
      <c r="I88" s="17">
        <v>41494</v>
      </c>
      <c r="J88" s="18"/>
      <c r="K88" s="19">
        <v>41487</v>
      </c>
      <c r="L88" s="53" t="str">
        <f t="shared" si="8"/>
        <v>Ağustos</v>
      </c>
    </row>
    <row r="89" spans="1:12" x14ac:dyDescent="0.25">
      <c r="A89" t="str">
        <f t="shared" si="5"/>
        <v>201332</v>
      </c>
      <c r="B89" s="53" t="str">
        <f t="shared" si="6"/>
        <v>201332</v>
      </c>
      <c r="C89" t="str">
        <f t="shared" si="7"/>
        <v>Ağustos20133</v>
      </c>
      <c r="D89" t="s">
        <v>447</v>
      </c>
      <c r="E89">
        <v>2013</v>
      </c>
      <c r="F89">
        <f>+COUNTIF($K89:K$162,K89)</f>
        <v>3</v>
      </c>
      <c r="G89" s="16">
        <v>32</v>
      </c>
      <c r="H89" s="17">
        <v>41495</v>
      </c>
      <c r="I89" s="17">
        <v>41501</v>
      </c>
      <c r="J89" s="18"/>
      <c r="K89" s="19">
        <v>41487</v>
      </c>
      <c r="L89" s="53" t="str">
        <f t="shared" si="8"/>
        <v>Ağustos</v>
      </c>
    </row>
    <row r="90" spans="1:12" x14ac:dyDescent="0.25">
      <c r="A90" t="str">
        <f t="shared" si="5"/>
        <v>201333</v>
      </c>
      <c r="B90" s="53" t="str">
        <f t="shared" si="6"/>
        <v>201333</v>
      </c>
      <c r="C90" t="str">
        <f t="shared" si="7"/>
        <v>Ağustos20132</v>
      </c>
      <c r="D90" t="s">
        <v>447</v>
      </c>
      <c r="E90">
        <v>2013</v>
      </c>
      <c r="F90">
        <f>+COUNTIF($K90:K$162,K90)</f>
        <v>2</v>
      </c>
      <c r="G90" s="16">
        <v>33</v>
      </c>
      <c r="H90" s="17">
        <v>41502</v>
      </c>
      <c r="I90" s="17">
        <v>41508</v>
      </c>
      <c r="J90" s="18"/>
      <c r="K90" s="19">
        <v>41487</v>
      </c>
      <c r="L90" s="53" t="str">
        <f t="shared" si="8"/>
        <v>Ağustos</v>
      </c>
    </row>
    <row r="91" spans="1:12" x14ac:dyDescent="0.25">
      <c r="A91" t="str">
        <f t="shared" si="5"/>
        <v>201334</v>
      </c>
      <c r="B91" s="53" t="str">
        <f t="shared" si="6"/>
        <v>201334</v>
      </c>
      <c r="C91" t="str">
        <f t="shared" si="7"/>
        <v>Ağustos20131</v>
      </c>
      <c r="D91" t="s">
        <v>447</v>
      </c>
      <c r="E91">
        <v>2013</v>
      </c>
      <c r="F91">
        <f>+COUNTIF($K91:K$162,K91)</f>
        <v>1</v>
      </c>
      <c r="G91" s="16">
        <v>34</v>
      </c>
      <c r="H91" s="17">
        <v>41509</v>
      </c>
      <c r="I91" s="17">
        <v>41515</v>
      </c>
      <c r="J91" s="18"/>
      <c r="K91" s="19">
        <v>41487</v>
      </c>
      <c r="L91" s="53" t="str">
        <f t="shared" si="8"/>
        <v>Ağustos</v>
      </c>
    </row>
    <row r="92" spans="1:12" x14ac:dyDescent="0.25">
      <c r="A92" t="str">
        <f t="shared" si="5"/>
        <v>201335</v>
      </c>
      <c r="B92" s="53" t="str">
        <f t="shared" si="6"/>
        <v>201335</v>
      </c>
      <c r="C92" t="str">
        <f t="shared" si="7"/>
        <v>Eylül20135</v>
      </c>
      <c r="D92" t="s">
        <v>448</v>
      </c>
      <c r="E92">
        <v>2013</v>
      </c>
      <c r="F92">
        <f>+COUNTIF($K92:K$162,K92)</f>
        <v>5</v>
      </c>
      <c r="G92" s="12">
        <v>35</v>
      </c>
      <c r="H92" s="13">
        <v>41516</v>
      </c>
      <c r="I92" s="13">
        <v>41522</v>
      </c>
      <c r="J92" s="14"/>
      <c r="K92" s="15">
        <v>41518</v>
      </c>
      <c r="L92" s="53" t="str">
        <f t="shared" si="8"/>
        <v>Eylül</v>
      </c>
    </row>
    <row r="93" spans="1:12" x14ac:dyDescent="0.25">
      <c r="A93" t="str">
        <f t="shared" si="5"/>
        <v>201336</v>
      </c>
      <c r="B93" s="53" t="str">
        <f t="shared" si="6"/>
        <v>201336</v>
      </c>
      <c r="C93" t="str">
        <f t="shared" si="7"/>
        <v>Eylül20134</v>
      </c>
      <c r="D93" t="s">
        <v>448</v>
      </c>
      <c r="E93">
        <v>2013</v>
      </c>
      <c r="F93">
        <f>+COUNTIF($K93:K$162,K93)</f>
        <v>4</v>
      </c>
      <c r="G93" s="12">
        <v>36</v>
      </c>
      <c r="H93" s="13">
        <v>41523</v>
      </c>
      <c r="I93" s="13">
        <v>41529</v>
      </c>
      <c r="J93" s="14"/>
      <c r="K93" s="15">
        <v>41518</v>
      </c>
      <c r="L93" s="53" t="str">
        <f t="shared" si="8"/>
        <v>Eylül</v>
      </c>
    </row>
    <row r="94" spans="1:12" x14ac:dyDescent="0.25">
      <c r="A94" t="str">
        <f t="shared" si="5"/>
        <v>201337</v>
      </c>
      <c r="B94" s="53" t="str">
        <f t="shared" si="6"/>
        <v>201337</v>
      </c>
      <c r="C94" t="str">
        <f t="shared" si="7"/>
        <v>Eylül20133</v>
      </c>
      <c r="D94" t="s">
        <v>448</v>
      </c>
      <c r="E94">
        <v>2013</v>
      </c>
      <c r="F94">
        <f>+COUNTIF($K94:K$162,K94)</f>
        <v>3</v>
      </c>
      <c r="G94" s="12">
        <v>37</v>
      </c>
      <c r="H94" s="13">
        <v>41530</v>
      </c>
      <c r="I94" s="13">
        <v>41536</v>
      </c>
      <c r="J94" s="14"/>
      <c r="K94" s="15">
        <v>41518</v>
      </c>
      <c r="L94" s="53" t="str">
        <f t="shared" si="8"/>
        <v>Eylül</v>
      </c>
    </row>
    <row r="95" spans="1:12" x14ac:dyDescent="0.25">
      <c r="A95" t="str">
        <f t="shared" si="5"/>
        <v>201338</v>
      </c>
      <c r="B95" s="53" t="str">
        <f t="shared" si="6"/>
        <v>201338</v>
      </c>
      <c r="C95" t="str">
        <f t="shared" si="7"/>
        <v>Eylül20132</v>
      </c>
      <c r="D95" t="s">
        <v>448</v>
      </c>
      <c r="E95">
        <v>2013</v>
      </c>
      <c r="F95">
        <f>+COUNTIF($K95:K$162,K95)</f>
        <v>2</v>
      </c>
      <c r="G95" s="12">
        <v>38</v>
      </c>
      <c r="H95" s="13">
        <v>41537</v>
      </c>
      <c r="I95" s="13">
        <v>41543</v>
      </c>
      <c r="J95" s="14"/>
      <c r="K95" s="15">
        <v>41518</v>
      </c>
      <c r="L95" s="53" t="str">
        <f t="shared" si="8"/>
        <v>Eylül</v>
      </c>
    </row>
    <row r="96" spans="1:12" x14ac:dyDescent="0.25">
      <c r="A96" t="str">
        <f t="shared" si="5"/>
        <v>201339</v>
      </c>
      <c r="B96" s="53" t="str">
        <f t="shared" si="6"/>
        <v>201339</v>
      </c>
      <c r="C96" t="str">
        <f t="shared" si="7"/>
        <v>Eylül20131</v>
      </c>
      <c r="D96" t="s">
        <v>448</v>
      </c>
      <c r="E96">
        <v>2013</v>
      </c>
      <c r="F96">
        <f>+COUNTIF($K96:K$162,K96)</f>
        <v>1</v>
      </c>
      <c r="G96" s="12">
        <v>39</v>
      </c>
      <c r="H96" s="13">
        <v>41544</v>
      </c>
      <c r="I96" s="13">
        <v>41550</v>
      </c>
      <c r="J96" s="14"/>
      <c r="K96" s="15">
        <v>41518</v>
      </c>
      <c r="L96" s="53" t="str">
        <f t="shared" si="8"/>
        <v>Eylül</v>
      </c>
    </row>
    <row r="97" spans="1:12" x14ac:dyDescent="0.25">
      <c r="A97" t="str">
        <f t="shared" si="5"/>
        <v>201340</v>
      </c>
      <c r="B97" s="53" t="str">
        <f t="shared" si="6"/>
        <v>201340</v>
      </c>
      <c r="C97" t="str">
        <f t="shared" si="7"/>
        <v>Ekim20134</v>
      </c>
      <c r="D97" t="s">
        <v>449</v>
      </c>
      <c r="E97">
        <v>2013</v>
      </c>
      <c r="F97">
        <f>+COUNTIF($K97:K$162,K97)</f>
        <v>4</v>
      </c>
      <c r="G97" s="16">
        <v>40</v>
      </c>
      <c r="H97" s="17">
        <v>41551</v>
      </c>
      <c r="I97" s="17">
        <v>41557</v>
      </c>
      <c r="J97" s="18"/>
      <c r="K97" s="19">
        <v>41548</v>
      </c>
      <c r="L97" s="53" t="str">
        <f t="shared" si="8"/>
        <v>Ekim</v>
      </c>
    </row>
    <row r="98" spans="1:12" x14ac:dyDescent="0.25">
      <c r="A98" t="str">
        <f t="shared" si="5"/>
        <v>201341</v>
      </c>
      <c r="B98" s="53" t="str">
        <f t="shared" si="6"/>
        <v>201341</v>
      </c>
      <c r="C98" t="str">
        <f t="shared" si="7"/>
        <v>Ekim20133</v>
      </c>
      <c r="D98" t="s">
        <v>449</v>
      </c>
      <c r="E98">
        <v>2013</v>
      </c>
      <c r="F98">
        <f>+COUNTIF($K98:K$162,K98)</f>
        <v>3</v>
      </c>
      <c r="G98" s="16">
        <v>41</v>
      </c>
      <c r="H98" s="17">
        <v>41558</v>
      </c>
      <c r="I98" s="17">
        <v>41564</v>
      </c>
      <c r="J98" s="18"/>
      <c r="K98" s="19">
        <v>41548</v>
      </c>
      <c r="L98" s="53" t="str">
        <f t="shared" si="8"/>
        <v>Ekim</v>
      </c>
    </row>
    <row r="99" spans="1:12" x14ac:dyDescent="0.25">
      <c r="A99" t="str">
        <f t="shared" si="5"/>
        <v>201342</v>
      </c>
      <c r="B99" s="53" t="str">
        <f t="shared" si="6"/>
        <v>201342</v>
      </c>
      <c r="C99" t="str">
        <f t="shared" si="7"/>
        <v>Ekim20132</v>
      </c>
      <c r="D99" t="s">
        <v>449</v>
      </c>
      <c r="E99">
        <v>2013</v>
      </c>
      <c r="F99">
        <f>+COUNTIF($K99:K$162,K99)</f>
        <v>2</v>
      </c>
      <c r="G99" s="16">
        <v>42</v>
      </c>
      <c r="H99" s="17">
        <v>41565</v>
      </c>
      <c r="I99" s="17">
        <v>41571</v>
      </c>
      <c r="J99" s="18"/>
      <c r="K99" s="19">
        <v>41548</v>
      </c>
      <c r="L99" s="53" t="str">
        <f t="shared" si="8"/>
        <v>Ekim</v>
      </c>
    </row>
    <row r="100" spans="1:12" x14ac:dyDescent="0.25">
      <c r="A100" t="str">
        <f t="shared" si="5"/>
        <v>201343</v>
      </c>
      <c r="B100" s="53" t="str">
        <f t="shared" si="6"/>
        <v>201343</v>
      </c>
      <c r="C100" t="str">
        <f t="shared" si="7"/>
        <v>Ekim20131</v>
      </c>
      <c r="D100" t="s">
        <v>449</v>
      </c>
      <c r="E100">
        <v>2013</v>
      </c>
      <c r="F100">
        <f>+COUNTIF($K100:K$162,K100)</f>
        <v>1</v>
      </c>
      <c r="G100" s="16">
        <v>43</v>
      </c>
      <c r="H100" s="17">
        <v>41572</v>
      </c>
      <c r="I100" s="17">
        <v>41578</v>
      </c>
      <c r="J100" s="18"/>
      <c r="K100" s="19">
        <v>41548</v>
      </c>
      <c r="L100" s="53" t="str">
        <f t="shared" si="8"/>
        <v>Ekim</v>
      </c>
    </row>
    <row r="101" spans="1:12" x14ac:dyDescent="0.25">
      <c r="A101" t="str">
        <f t="shared" si="5"/>
        <v>201344</v>
      </c>
      <c r="B101" s="53" t="str">
        <f t="shared" si="6"/>
        <v>201344</v>
      </c>
      <c r="C101" t="str">
        <f t="shared" si="7"/>
        <v>Kasım20134</v>
      </c>
      <c r="D101" t="s">
        <v>450</v>
      </c>
      <c r="E101">
        <v>2013</v>
      </c>
      <c r="F101">
        <f>+COUNTIF($K101:K$162,K101)</f>
        <v>4</v>
      </c>
      <c r="G101" s="12">
        <v>44</v>
      </c>
      <c r="H101" s="13">
        <v>41579</v>
      </c>
      <c r="I101" s="13">
        <v>41585</v>
      </c>
      <c r="J101" s="14"/>
      <c r="K101" s="15">
        <v>41579</v>
      </c>
      <c r="L101" s="53" t="str">
        <f t="shared" si="8"/>
        <v>Kasım</v>
      </c>
    </row>
    <row r="102" spans="1:12" x14ac:dyDescent="0.25">
      <c r="A102" t="str">
        <f t="shared" si="5"/>
        <v>201345</v>
      </c>
      <c r="B102" s="53" t="str">
        <f t="shared" si="6"/>
        <v>201345</v>
      </c>
      <c r="C102" t="str">
        <f t="shared" si="7"/>
        <v>Kasım20133</v>
      </c>
      <c r="D102" t="s">
        <v>450</v>
      </c>
      <c r="E102">
        <v>2013</v>
      </c>
      <c r="F102">
        <f>+COUNTIF($K102:K$162,K102)</f>
        <v>3</v>
      </c>
      <c r="G102" s="12">
        <v>45</v>
      </c>
      <c r="H102" s="13">
        <v>41586</v>
      </c>
      <c r="I102" s="13">
        <v>41592</v>
      </c>
      <c r="J102" s="14"/>
      <c r="K102" s="15">
        <v>41579</v>
      </c>
      <c r="L102" s="53" t="str">
        <f t="shared" si="8"/>
        <v>Kasım</v>
      </c>
    </row>
    <row r="103" spans="1:12" x14ac:dyDescent="0.25">
      <c r="A103" t="str">
        <f t="shared" si="5"/>
        <v>201346</v>
      </c>
      <c r="B103" s="53" t="str">
        <f t="shared" si="6"/>
        <v>201346</v>
      </c>
      <c r="C103" t="str">
        <f t="shared" si="7"/>
        <v>Kasım20132</v>
      </c>
      <c r="D103" t="s">
        <v>450</v>
      </c>
      <c r="E103">
        <v>2013</v>
      </c>
      <c r="F103">
        <f>+COUNTIF($K103:K$162,K103)</f>
        <v>2</v>
      </c>
      <c r="G103" s="12">
        <v>46</v>
      </c>
      <c r="H103" s="13">
        <v>41593</v>
      </c>
      <c r="I103" s="13">
        <v>41599</v>
      </c>
      <c r="J103" s="14"/>
      <c r="K103" s="15">
        <v>41579</v>
      </c>
      <c r="L103" s="53" t="str">
        <f t="shared" si="8"/>
        <v>Kasım</v>
      </c>
    </row>
    <row r="104" spans="1:12" x14ac:dyDescent="0.25">
      <c r="A104" t="str">
        <f t="shared" si="5"/>
        <v>201347</v>
      </c>
      <c r="B104" s="53" t="str">
        <f t="shared" si="6"/>
        <v>201347</v>
      </c>
      <c r="C104" t="str">
        <f t="shared" si="7"/>
        <v>Kasım20131</v>
      </c>
      <c r="D104" t="s">
        <v>450</v>
      </c>
      <c r="E104">
        <v>2013</v>
      </c>
      <c r="F104">
        <f>+COUNTIF($K104:K$162,K104)</f>
        <v>1</v>
      </c>
      <c r="G104" s="12">
        <v>47</v>
      </c>
      <c r="H104" s="13">
        <v>41600</v>
      </c>
      <c r="I104" s="13">
        <v>41606</v>
      </c>
      <c r="J104" s="14"/>
      <c r="K104" s="15">
        <v>41579</v>
      </c>
      <c r="L104" s="53" t="str">
        <f t="shared" si="8"/>
        <v>Kasım</v>
      </c>
    </row>
    <row r="105" spans="1:12" x14ac:dyDescent="0.25">
      <c r="A105" t="str">
        <f t="shared" si="5"/>
        <v>201348</v>
      </c>
      <c r="B105" s="53" t="str">
        <f t="shared" si="6"/>
        <v>201348</v>
      </c>
      <c r="C105" t="str">
        <f t="shared" si="7"/>
        <v>Aralık20135</v>
      </c>
      <c r="D105" t="s">
        <v>451</v>
      </c>
      <c r="E105">
        <v>2013</v>
      </c>
      <c r="F105">
        <f>+COUNTIF($K105:K$162,K105)</f>
        <v>5</v>
      </c>
      <c r="G105" s="16">
        <v>48</v>
      </c>
      <c r="H105" s="17">
        <v>41607</v>
      </c>
      <c r="I105" s="17">
        <v>41613</v>
      </c>
      <c r="J105" s="18"/>
      <c r="K105" s="19">
        <v>41609</v>
      </c>
      <c r="L105" s="53" t="str">
        <f t="shared" si="8"/>
        <v>Aralık</v>
      </c>
    </row>
    <row r="106" spans="1:12" x14ac:dyDescent="0.25">
      <c r="A106" t="str">
        <f t="shared" si="5"/>
        <v>201349</v>
      </c>
      <c r="B106" s="53" t="str">
        <f t="shared" si="6"/>
        <v>201349</v>
      </c>
      <c r="C106" t="str">
        <f t="shared" si="7"/>
        <v>Aralık20134</v>
      </c>
      <c r="D106" t="s">
        <v>451</v>
      </c>
      <c r="E106">
        <v>2013</v>
      </c>
      <c r="F106">
        <f>+COUNTIF($K106:K$162,K106)</f>
        <v>4</v>
      </c>
      <c r="G106" s="16">
        <v>49</v>
      </c>
      <c r="H106" s="17">
        <v>41614</v>
      </c>
      <c r="I106" s="17">
        <v>41620</v>
      </c>
      <c r="J106" s="18"/>
      <c r="K106" s="19">
        <v>41609</v>
      </c>
      <c r="L106" s="53" t="str">
        <f t="shared" si="8"/>
        <v>Aralık</v>
      </c>
    </row>
    <row r="107" spans="1:12" x14ac:dyDescent="0.25">
      <c r="A107" t="str">
        <f t="shared" si="5"/>
        <v>201350</v>
      </c>
      <c r="B107" s="53" t="str">
        <f t="shared" si="6"/>
        <v>201350</v>
      </c>
      <c r="C107" t="str">
        <f t="shared" si="7"/>
        <v>Aralık20133</v>
      </c>
      <c r="D107" t="s">
        <v>451</v>
      </c>
      <c r="E107">
        <v>2013</v>
      </c>
      <c r="F107">
        <f>+COUNTIF($K107:K$162,K107)</f>
        <v>3</v>
      </c>
      <c r="G107" s="16">
        <v>50</v>
      </c>
      <c r="H107" s="17">
        <v>41621</v>
      </c>
      <c r="I107" s="17">
        <v>41627</v>
      </c>
      <c r="J107" s="18"/>
      <c r="K107" s="19">
        <v>41609</v>
      </c>
      <c r="L107" s="53" t="str">
        <f t="shared" si="8"/>
        <v>Aralık</v>
      </c>
    </row>
    <row r="108" spans="1:12" x14ac:dyDescent="0.25">
      <c r="A108" t="str">
        <f t="shared" si="5"/>
        <v>201351</v>
      </c>
      <c r="B108" s="53" t="str">
        <f t="shared" si="6"/>
        <v>201351</v>
      </c>
      <c r="C108" t="str">
        <f t="shared" si="7"/>
        <v>Aralık20132</v>
      </c>
      <c r="D108" t="s">
        <v>451</v>
      </c>
      <c r="E108">
        <v>2013</v>
      </c>
      <c r="F108">
        <f>+COUNTIF($K108:K$162,K108)</f>
        <v>2</v>
      </c>
      <c r="G108" s="16">
        <v>51</v>
      </c>
      <c r="H108" s="17">
        <v>41628</v>
      </c>
      <c r="I108" s="17">
        <v>41634</v>
      </c>
      <c r="J108" s="18"/>
      <c r="K108" s="19">
        <v>41609</v>
      </c>
      <c r="L108" s="53" t="str">
        <f t="shared" si="8"/>
        <v>Aralık</v>
      </c>
    </row>
    <row r="109" spans="1:12" x14ac:dyDescent="0.25">
      <c r="A109" t="str">
        <f t="shared" si="5"/>
        <v>201352</v>
      </c>
      <c r="B109" s="53" t="str">
        <f t="shared" si="6"/>
        <v>201352</v>
      </c>
      <c r="C109" t="str">
        <f t="shared" si="7"/>
        <v>Aralık20131</v>
      </c>
      <c r="D109" t="s">
        <v>451</v>
      </c>
      <c r="E109">
        <v>2013</v>
      </c>
      <c r="F109">
        <f>+COUNTIF($K109:K$162,K109)</f>
        <v>1</v>
      </c>
      <c r="G109" s="16">
        <v>52</v>
      </c>
      <c r="H109" s="17">
        <v>41635</v>
      </c>
      <c r="I109" s="17">
        <v>41641</v>
      </c>
      <c r="J109" s="18"/>
      <c r="K109" s="19">
        <v>41609</v>
      </c>
      <c r="L109" s="53" t="str">
        <f t="shared" si="8"/>
        <v>Aralık</v>
      </c>
    </row>
    <row r="110" spans="1:12" x14ac:dyDescent="0.25">
      <c r="A110" t="str">
        <f t="shared" si="5"/>
        <v>20141</v>
      </c>
      <c r="B110" s="53" t="str">
        <f t="shared" si="6"/>
        <v>20141</v>
      </c>
      <c r="C110" t="str">
        <f t="shared" si="7"/>
        <v>Ocak20144</v>
      </c>
      <c r="D110" t="s">
        <v>440</v>
      </c>
      <c r="E110">
        <v>2014</v>
      </c>
      <c r="F110">
        <f>+COUNTIF($K110:K$162,K110)</f>
        <v>4</v>
      </c>
      <c r="G110" s="12">
        <v>1</v>
      </c>
      <c r="H110" s="13">
        <v>41642</v>
      </c>
      <c r="I110" s="13">
        <v>41648</v>
      </c>
      <c r="J110" s="14"/>
      <c r="K110" s="15">
        <v>41640</v>
      </c>
      <c r="L110" s="53" t="str">
        <f t="shared" si="8"/>
        <v>Ocak</v>
      </c>
    </row>
    <row r="111" spans="1:12" x14ac:dyDescent="0.25">
      <c r="A111" t="str">
        <f t="shared" si="5"/>
        <v>20142</v>
      </c>
      <c r="B111" s="53" t="str">
        <f t="shared" si="6"/>
        <v>20142</v>
      </c>
      <c r="C111" t="str">
        <f t="shared" si="7"/>
        <v>Ocak20143</v>
      </c>
      <c r="D111" t="s">
        <v>440</v>
      </c>
      <c r="E111">
        <v>2014</v>
      </c>
      <c r="F111">
        <f>+COUNTIF($K111:K$162,K111)</f>
        <v>3</v>
      </c>
      <c r="G111" s="12">
        <v>2</v>
      </c>
      <c r="H111" s="13">
        <v>41649</v>
      </c>
      <c r="I111" s="13">
        <v>41655</v>
      </c>
      <c r="J111" s="14"/>
      <c r="K111" s="15">
        <v>41640</v>
      </c>
      <c r="L111" s="53" t="str">
        <f t="shared" si="8"/>
        <v>Ocak</v>
      </c>
    </row>
    <row r="112" spans="1:12" x14ac:dyDescent="0.25">
      <c r="A112" t="str">
        <f t="shared" si="5"/>
        <v>20143</v>
      </c>
      <c r="B112" s="53" t="str">
        <f t="shared" si="6"/>
        <v>20143</v>
      </c>
      <c r="C112" t="str">
        <f t="shared" si="7"/>
        <v>Ocak20142</v>
      </c>
      <c r="D112" t="s">
        <v>440</v>
      </c>
      <c r="E112">
        <v>2014</v>
      </c>
      <c r="F112">
        <f>+COUNTIF($K112:K$162,K112)</f>
        <v>2</v>
      </c>
      <c r="G112" s="12">
        <v>3</v>
      </c>
      <c r="H112" s="13">
        <v>41656</v>
      </c>
      <c r="I112" s="13">
        <v>41662</v>
      </c>
      <c r="J112" s="14"/>
      <c r="K112" s="15">
        <v>41640</v>
      </c>
      <c r="L112" s="53" t="str">
        <f t="shared" si="8"/>
        <v>Ocak</v>
      </c>
    </row>
    <row r="113" spans="1:12" x14ac:dyDescent="0.25">
      <c r="A113" t="str">
        <f t="shared" si="5"/>
        <v>20144</v>
      </c>
      <c r="B113" s="53" t="str">
        <f t="shared" si="6"/>
        <v>20144</v>
      </c>
      <c r="C113" t="str">
        <f t="shared" si="7"/>
        <v>Ocak20141</v>
      </c>
      <c r="D113" t="s">
        <v>440</v>
      </c>
      <c r="E113">
        <v>2014</v>
      </c>
      <c r="F113">
        <f>+COUNTIF($K113:K$162,K113)</f>
        <v>1</v>
      </c>
      <c r="G113" s="12">
        <v>4</v>
      </c>
      <c r="H113" s="13">
        <v>41663</v>
      </c>
      <c r="I113" s="13">
        <v>41669</v>
      </c>
      <c r="J113" s="14"/>
      <c r="K113" s="15">
        <v>41640</v>
      </c>
      <c r="L113" s="53" t="str">
        <f t="shared" si="8"/>
        <v>Ocak</v>
      </c>
    </row>
    <row r="114" spans="1:12" x14ac:dyDescent="0.25">
      <c r="A114" t="str">
        <f t="shared" si="5"/>
        <v>20145</v>
      </c>
      <c r="B114" s="53" t="str">
        <f t="shared" si="6"/>
        <v>20145</v>
      </c>
      <c r="C114" t="str">
        <f t="shared" si="7"/>
        <v>Şubat20144</v>
      </c>
      <c r="D114" t="s">
        <v>441</v>
      </c>
      <c r="E114">
        <v>2014</v>
      </c>
      <c r="F114">
        <f>+COUNTIF($K114:K$162,K114)</f>
        <v>4</v>
      </c>
      <c r="G114" s="16">
        <v>5</v>
      </c>
      <c r="H114" s="17">
        <v>41670</v>
      </c>
      <c r="I114" s="17">
        <v>41676</v>
      </c>
      <c r="J114" s="18"/>
      <c r="K114" s="19">
        <v>41671</v>
      </c>
      <c r="L114" s="53" t="str">
        <f t="shared" si="8"/>
        <v>Şubat</v>
      </c>
    </row>
    <row r="115" spans="1:12" x14ac:dyDescent="0.25">
      <c r="A115" t="str">
        <f t="shared" si="5"/>
        <v>20146</v>
      </c>
      <c r="B115" s="53" t="str">
        <f t="shared" si="6"/>
        <v>20146</v>
      </c>
      <c r="C115" t="str">
        <f t="shared" si="7"/>
        <v>Şubat20143</v>
      </c>
      <c r="D115" t="s">
        <v>441</v>
      </c>
      <c r="E115">
        <v>2014</v>
      </c>
      <c r="F115">
        <f>+COUNTIF($K115:K$162,K115)</f>
        <v>3</v>
      </c>
      <c r="G115" s="16">
        <v>6</v>
      </c>
      <c r="H115" s="17">
        <v>41677</v>
      </c>
      <c r="I115" s="17">
        <v>41683</v>
      </c>
      <c r="J115" s="18"/>
      <c r="K115" s="19">
        <v>41671</v>
      </c>
      <c r="L115" s="53" t="str">
        <f t="shared" si="8"/>
        <v>Şubat</v>
      </c>
    </row>
    <row r="116" spans="1:12" x14ac:dyDescent="0.25">
      <c r="A116" t="str">
        <f t="shared" si="5"/>
        <v>20147</v>
      </c>
      <c r="B116" s="53" t="str">
        <f t="shared" si="6"/>
        <v>20147</v>
      </c>
      <c r="C116" t="str">
        <f t="shared" si="7"/>
        <v>Şubat20142</v>
      </c>
      <c r="D116" t="s">
        <v>441</v>
      </c>
      <c r="E116">
        <v>2014</v>
      </c>
      <c r="F116">
        <f>+COUNTIF($K116:K$162,K116)</f>
        <v>2</v>
      </c>
      <c r="G116" s="16">
        <v>7</v>
      </c>
      <c r="H116" s="17">
        <v>41684</v>
      </c>
      <c r="I116" s="17">
        <v>41690</v>
      </c>
      <c r="J116" s="18"/>
      <c r="K116" s="19">
        <v>41671</v>
      </c>
      <c r="L116" s="53" t="str">
        <f t="shared" si="8"/>
        <v>Şubat</v>
      </c>
    </row>
    <row r="117" spans="1:12" x14ac:dyDescent="0.25">
      <c r="A117" t="str">
        <f t="shared" si="5"/>
        <v>20148</v>
      </c>
      <c r="B117" s="53" t="str">
        <f t="shared" si="6"/>
        <v>20148</v>
      </c>
      <c r="C117" t="str">
        <f t="shared" si="7"/>
        <v>Şubat20141</v>
      </c>
      <c r="D117" t="s">
        <v>441</v>
      </c>
      <c r="E117">
        <v>2014</v>
      </c>
      <c r="F117">
        <f>+COUNTIF($K117:K$162,K117)</f>
        <v>1</v>
      </c>
      <c r="G117" s="16">
        <v>8</v>
      </c>
      <c r="H117" s="17">
        <v>41691</v>
      </c>
      <c r="I117" s="17">
        <v>41697</v>
      </c>
      <c r="J117" s="18"/>
      <c r="K117" s="19">
        <v>41671</v>
      </c>
      <c r="L117" s="53" t="str">
        <f t="shared" si="8"/>
        <v>Şubat</v>
      </c>
    </row>
    <row r="118" spans="1:12" x14ac:dyDescent="0.25">
      <c r="A118" t="str">
        <f t="shared" si="5"/>
        <v>20149</v>
      </c>
      <c r="B118" s="53" t="str">
        <f t="shared" si="6"/>
        <v>20149</v>
      </c>
      <c r="C118" t="str">
        <f t="shared" si="7"/>
        <v>Mart20145</v>
      </c>
      <c r="D118" t="s">
        <v>442</v>
      </c>
      <c r="E118">
        <v>2014</v>
      </c>
      <c r="F118">
        <f>+COUNTIF($K118:K$162,K118)</f>
        <v>5</v>
      </c>
      <c r="G118" s="12">
        <v>9</v>
      </c>
      <c r="H118" s="13">
        <v>41698</v>
      </c>
      <c r="I118" s="13">
        <v>41704</v>
      </c>
      <c r="J118" s="14"/>
      <c r="K118" s="15">
        <v>41699</v>
      </c>
      <c r="L118" s="53" t="str">
        <f t="shared" si="8"/>
        <v>Mart</v>
      </c>
    </row>
    <row r="119" spans="1:12" x14ac:dyDescent="0.25">
      <c r="A119" t="str">
        <f t="shared" si="5"/>
        <v>201410</v>
      </c>
      <c r="B119" s="53" t="str">
        <f t="shared" si="6"/>
        <v>201410</v>
      </c>
      <c r="C119" t="str">
        <f t="shared" si="7"/>
        <v>Mart20144</v>
      </c>
      <c r="D119" t="s">
        <v>442</v>
      </c>
      <c r="E119">
        <v>2014</v>
      </c>
      <c r="F119">
        <f>+COUNTIF($K119:K$162,K119)</f>
        <v>4</v>
      </c>
      <c r="G119" s="12">
        <v>10</v>
      </c>
      <c r="H119" s="13">
        <v>41705</v>
      </c>
      <c r="I119" s="13">
        <v>41711</v>
      </c>
      <c r="J119" s="14"/>
      <c r="K119" s="15">
        <v>41699</v>
      </c>
      <c r="L119" s="53" t="str">
        <f t="shared" si="8"/>
        <v>Mart</v>
      </c>
    </row>
    <row r="120" spans="1:12" x14ac:dyDescent="0.25">
      <c r="A120" t="str">
        <f t="shared" si="5"/>
        <v>201411</v>
      </c>
      <c r="B120" s="53" t="str">
        <f t="shared" si="6"/>
        <v>201411</v>
      </c>
      <c r="C120" t="str">
        <f t="shared" si="7"/>
        <v>Mart20143</v>
      </c>
      <c r="D120" t="s">
        <v>442</v>
      </c>
      <c r="E120">
        <v>2014</v>
      </c>
      <c r="F120">
        <f>+COUNTIF($K120:K$162,K120)</f>
        <v>3</v>
      </c>
      <c r="G120" s="12">
        <v>11</v>
      </c>
      <c r="H120" s="13">
        <v>41712</v>
      </c>
      <c r="I120" s="13">
        <v>41718</v>
      </c>
      <c r="J120" s="14"/>
      <c r="K120" s="15">
        <v>41699</v>
      </c>
      <c r="L120" s="53" t="str">
        <f t="shared" si="8"/>
        <v>Mart</v>
      </c>
    </row>
    <row r="121" spans="1:12" x14ac:dyDescent="0.25">
      <c r="A121" t="str">
        <f t="shared" si="5"/>
        <v>201412</v>
      </c>
      <c r="B121" s="53" t="str">
        <f t="shared" si="6"/>
        <v>201412</v>
      </c>
      <c r="C121" t="str">
        <f t="shared" si="7"/>
        <v>Mart20142</v>
      </c>
      <c r="D121" t="s">
        <v>442</v>
      </c>
      <c r="E121">
        <v>2014</v>
      </c>
      <c r="F121">
        <f>+COUNTIF($K121:K$162,K121)</f>
        <v>2</v>
      </c>
      <c r="G121" s="12">
        <v>12</v>
      </c>
      <c r="H121" s="13">
        <v>41719</v>
      </c>
      <c r="I121" s="13">
        <v>41725</v>
      </c>
      <c r="J121" s="14"/>
      <c r="K121" s="15">
        <v>41699</v>
      </c>
      <c r="L121" s="53" t="str">
        <f t="shared" si="8"/>
        <v>Mart</v>
      </c>
    </row>
    <row r="122" spans="1:12" x14ac:dyDescent="0.25">
      <c r="A122" t="str">
        <f t="shared" si="5"/>
        <v>201413</v>
      </c>
      <c r="B122" s="53" t="str">
        <f t="shared" si="6"/>
        <v>201413</v>
      </c>
      <c r="C122" t="str">
        <f t="shared" si="7"/>
        <v>Mart20141</v>
      </c>
      <c r="D122" t="s">
        <v>442</v>
      </c>
      <c r="E122">
        <v>2014</v>
      </c>
      <c r="F122">
        <f>+COUNTIF($K122:K$162,K122)</f>
        <v>1</v>
      </c>
      <c r="G122" s="12">
        <v>13</v>
      </c>
      <c r="H122" s="13">
        <v>41726</v>
      </c>
      <c r="I122" s="13">
        <v>41732</v>
      </c>
      <c r="J122" s="14"/>
      <c r="K122" s="15">
        <v>41699</v>
      </c>
      <c r="L122" s="53" t="str">
        <f t="shared" si="8"/>
        <v>Mart</v>
      </c>
    </row>
    <row r="123" spans="1:12" x14ac:dyDescent="0.25">
      <c r="A123" t="str">
        <f t="shared" si="5"/>
        <v>201414</v>
      </c>
      <c r="B123" s="53" t="str">
        <f t="shared" si="6"/>
        <v>201414</v>
      </c>
      <c r="C123" t="str">
        <f t="shared" si="7"/>
        <v>Nisan20144</v>
      </c>
      <c r="D123" t="s">
        <v>443</v>
      </c>
      <c r="E123">
        <v>2014</v>
      </c>
      <c r="F123">
        <f>+COUNTIF($K123:K$162,K123)</f>
        <v>4</v>
      </c>
      <c r="G123" s="16">
        <v>14</v>
      </c>
      <c r="H123" s="17">
        <v>41733</v>
      </c>
      <c r="I123" s="17">
        <v>41739</v>
      </c>
      <c r="J123" s="18"/>
      <c r="K123" s="19">
        <v>41730</v>
      </c>
      <c r="L123" s="53" t="str">
        <f t="shared" si="8"/>
        <v>Nisan</v>
      </c>
    </row>
    <row r="124" spans="1:12" x14ac:dyDescent="0.25">
      <c r="A124" t="str">
        <f t="shared" si="5"/>
        <v>201415</v>
      </c>
      <c r="B124" s="53" t="str">
        <f t="shared" si="6"/>
        <v>201415</v>
      </c>
      <c r="C124" t="str">
        <f t="shared" si="7"/>
        <v>Nisan20143</v>
      </c>
      <c r="D124" t="s">
        <v>443</v>
      </c>
      <c r="E124">
        <v>2014</v>
      </c>
      <c r="F124">
        <f>+COUNTIF($K124:K$162,K124)</f>
        <v>3</v>
      </c>
      <c r="G124" s="16">
        <v>15</v>
      </c>
      <c r="H124" s="17">
        <v>41740</v>
      </c>
      <c r="I124" s="17">
        <v>41746</v>
      </c>
      <c r="J124" s="18"/>
      <c r="K124" s="19">
        <v>41730</v>
      </c>
      <c r="L124" s="53" t="str">
        <f t="shared" si="8"/>
        <v>Nisan</v>
      </c>
    </row>
    <row r="125" spans="1:12" x14ac:dyDescent="0.25">
      <c r="A125" t="str">
        <f t="shared" si="5"/>
        <v>201416</v>
      </c>
      <c r="B125" s="53" t="str">
        <f t="shared" si="6"/>
        <v>201416</v>
      </c>
      <c r="C125" t="str">
        <f t="shared" si="7"/>
        <v>Nisan20142</v>
      </c>
      <c r="D125" t="s">
        <v>443</v>
      </c>
      <c r="E125">
        <v>2014</v>
      </c>
      <c r="F125">
        <f>+COUNTIF($K125:K$162,K125)</f>
        <v>2</v>
      </c>
      <c r="G125" s="16">
        <v>16</v>
      </c>
      <c r="H125" s="17">
        <v>41747</v>
      </c>
      <c r="I125" s="17">
        <v>41753</v>
      </c>
      <c r="J125" s="18"/>
      <c r="K125" s="19">
        <v>41730</v>
      </c>
      <c r="L125" s="53" t="str">
        <f t="shared" si="8"/>
        <v>Nisan</v>
      </c>
    </row>
    <row r="126" spans="1:12" x14ac:dyDescent="0.25">
      <c r="A126" t="str">
        <f t="shared" si="5"/>
        <v>201417</v>
      </c>
      <c r="B126" s="53" t="str">
        <f t="shared" si="6"/>
        <v>201417</v>
      </c>
      <c r="C126" t="str">
        <f t="shared" si="7"/>
        <v>Nisan20141</v>
      </c>
      <c r="D126" t="s">
        <v>443</v>
      </c>
      <c r="E126">
        <v>2014</v>
      </c>
      <c r="F126">
        <f>+COUNTIF($K126:K$162,K126)</f>
        <v>1</v>
      </c>
      <c r="G126" s="16">
        <v>17</v>
      </c>
      <c r="H126" s="17">
        <v>41754</v>
      </c>
      <c r="I126" s="17">
        <v>41760</v>
      </c>
      <c r="J126" s="18"/>
      <c r="K126" s="19">
        <v>41730</v>
      </c>
      <c r="L126" s="53" t="str">
        <f t="shared" si="8"/>
        <v>Nisan</v>
      </c>
    </row>
    <row r="127" spans="1:12" x14ac:dyDescent="0.25">
      <c r="A127" t="str">
        <f t="shared" si="5"/>
        <v>201418</v>
      </c>
      <c r="B127" s="53" t="str">
        <f t="shared" si="6"/>
        <v>201418</v>
      </c>
      <c r="C127" t="str">
        <f t="shared" si="7"/>
        <v>Mayıs20144</v>
      </c>
      <c r="D127" t="s">
        <v>444</v>
      </c>
      <c r="E127">
        <v>2014</v>
      </c>
      <c r="F127">
        <f>+COUNTIF($K127:K$162,K127)</f>
        <v>4</v>
      </c>
      <c r="G127" s="12">
        <v>18</v>
      </c>
      <c r="H127" s="13">
        <v>41761</v>
      </c>
      <c r="I127" s="13">
        <v>41767</v>
      </c>
      <c r="J127" s="14"/>
      <c r="K127" s="15">
        <v>41760</v>
      </c>
      <c r="L127" s="53" t="str">
        <f t="shared" si="8"/>
        <v>Mayıs</v>
      </c>
    </row>
    <row r="128" spans="1:12" x14ac:dyDescent="0.25">
      <c r="A128" t="str">
        <f t="shared" si="5"/>
        <v>201419</v>
      </c>
      <c r="B128" s="53" t="str">
        <f t="shared" si="6"/>
        <v>201419</v>
      </c>
      <c r="C128" t="str">
        <f t="shared" si="7"/>
        <v>Mayıs20143</v>
      </c>
      <c r="D128" t="s">
        <v>444</v>
      </c>
      <c r="E128">
        <v>2014</v>
      </c>
      <c r="F128">
        <f>+COUNTIF($K128:K$162,K128)</f>
        <v>3</v>
      </c>
      <c r="G128" s="12">
        <v>19</v>
      </c>
      <c r="H128" s="13">
        <v>41768</v>
      </c>
      <c r="I128" s="13">
        <v>41774</v>
      </c>
      <c r="J128" s="14"/>
      <c r="K128" s="15">
        <v>41760</v>
      </c>
      <c r="L128" s="53" t="str">
        <f t="shared" si="8"/>
        <v>Mayıs</v>
      </c>
    </row>
    <row r="129" spans="1:12" x14ac:dyDescent="0.25">
      <c r="A129" t="str">
        <f t="shared" si="5"/>
        <v>201420</v>
      </c>
      <c r="B129" s="53" t="str">
        <f t="shared" si="6"/>
        <v>201420</v>
      </c>
      <c r="C129" t="str">
        <f t="shared" si="7"/>
        <v>Mayıs20142</v>
      </c>
      <c r="D129" t="s">
        <v>444</v>
      </c>
      <c r="E129">
        <v>2014</v>
      </c>
      <c r="F129">
        <f>+COUNTIF($K129:K$162,K129)</f>
        <v>2</v>
      </c>
      <c r="G129" s="12">
        <v>20</v>
      </c>
      <c r="H129" s="13">
        <v>41775</v>
      </c>
      <c r="I129" s="13">
        <v>41781</v>
      </c>
      <c r="J129" s="14"/>
      <c r="K129" s="15">
        <v>41760</v>
      </c>
      <c r="L129" s="53" t="str">
        <f t="shared" si="8"/>
        <v>Mayıs</v>
      </c>
    </row>
    <row r="130" spans="1:12" x14ac:dyDescent="0.25">
      <c r="A130" t="str">
        <f t="shared" si="5"/>
        <v>201421</v>
      </c>
      <c r="B130" s="53" t="str">
        <f t="shared" si="6"/>
        <v>201421</v>
      </c>
      <c r="C130" t="str">
        <f t="shared" si="7"/>
        <v>Mayıs20141</v>
      </c>
      <c r="D130" t="s">
        <v>444</v>
      </c>
      <c r="E130">
        <v>2014</v>
      </c>
      <c r="F130">
        <f>+COUNTIF($K130:K$162,K130)</f>
        <v>1</v>
      </c>
      <c r="G130" s="12">
        <v>21</v>
      </c>
      <c r="H130" s="13">
        <v>41782</v>
      </c>
      <c r="I130" s="13">
        <v>41788</v>
      </c>
      <c r="J130" s="14"/>
      <c r="K130" s="15">
        <v>41760</v>
      </c>
      <c r="L130" s="53" t="str">
        <f t="shared" si="8"/>
        <v>Mayıs</v>
      </c>
    </row>
    <row r="131" spans="1:12" x14ac:dyDescent="0.25">
      <c r="A131" t="str">
        <f t="shared" si="5"/>
        <v>201422</v>
      </c>
      <c r="B131" s="53" t="str">
        <f t="shared" si="6"/>
        <v>201422</v>
      </c>
      <c r="C131" t="str">
        <f t="shared" si="7"/>
        <v>Haziran20145</v>
      </c>
      <c r="D131" t="s">
        <v>445</v>
      </c>
      <c r="E131">
        <v>2014</v>
      </c>
      <c r="F131">
        <f>+COUNTIF($K131:K$162,K131)</f>
        <v>5</v>
      </c>
      <c r="G131" s="16">
        <v>22</v>
      </c>
      <c r="H131" s="17">
        <v>41789</v>
      </c>
      <c r="I131" s="17">
        <v>41795</v>
      </c>
      <c r="J131" s="18"/>
      <c r="K131" s="19">
        <v>41791</v>
      </c>
      <c r="L131" s="53" t="str">
        <f t="shared" si="8"/>
        <v>Haziran</v>
      </c>
    </row>
    <row r="132" spans="1:12" x14ac:dyDescent="0.25">
      <c r="A132" t="str">
        <f t="shared" si="5"/>
        <v>201423</v>
      </c>
      <c r="B132" s="53" t="str">
        <f t="shared" si="6"/>
        <v>201423</v>
      </c>
      <c r="C132" t="str">
        <f t="shared" si="7"/>
        <v>Haziran20144</v>
      </c>
      <c r="D132" t="s">
        <v>445</v>
      </c>
      <c r="E132">
        <v>2014</v>
      </c>
      <c r="F132">
        <f>+COUNTIF($K132:K$162,K132)</f>
        <v>4</v>
      </c>
      <c r="G132" s="16">
        <v>23</v>
      </c>
      <c r="H132" s="17">
        <v>41796</v>
      </c>
      <c r="I132" s="17">
        <v>41802</v>
      </c>
      <c r="J132" s="18"/>
      <c r="K132" s="19">
        <v>41791</v>
      </c>
      <c r="L132" s="53" t="str">
        <f t="shared" si="8"/>
        <v>Haziran</v>
      </c>
    </row>
    <row r="133" spans="1:12" x14ac:dyDescent="0.25">
      <c r="A133" t="str">
        <f t="shared" ref="A133:A161" si="9">+E133&amp;G133</f>
        <v>201424</v>
      </c>
      <c r="B133" s="53" t="str">
        <f t="shared" ref="B133:B196" si="10">+E133&amp;G133</f>
        <v>201424</v>
      </c>
      <c r="C133" t="str">
        <f t="shared" ref="C133:C161" si="11">+D133&amp;E133&amp;F133</f>
        <v>Haziran20143</v>
      </c>
      <c r="D133" t="s">
        <v>445</v>
      </c>
      <c r="E133">
        <v>2014</v>
      </c>
      <c r="F133">
        <f>+COUNTIF($K133:K$162,K133)</f>
        <v>3</v>
      </c>
      <c r="G133" s="16">
        <v>24</v>
      </c>
      <c r="H133" s="17">
        <v>41803</v>
      </c>
      <c r="I133" s="17">
        <v>41809</v>
      </c>
      <c r="J133" s="18"/>
      <c r="K133" s="19">
        <v>41791</v>
      </c>
      <c r="L133" s="53" t="str">
        <f t="shared" ref="L133:L196" si="12">TEXT(K133,"aaaa")</f>
        <v>Haziran</v>
      </c>
    </row>
    <row r="134" spans="1:12" x14ac:dyDescent="0.25">
      <c r="A134" t="str">
        <f t="shared" si="9"/>
        <v>201425</v>
      </c>
      <c r="B134" s="53" t="str">
        <f t="shared" si="10"/>
        <v>201425</v>
      </c>
      <c r="C134" t="str">
        <f t="shared" si="11"/>
        <v>Haziran20142</v>
      </c>
      <c r="D134" t="s">
        <v>445</v>
      </c>
      <c r="E134">
        <v>2014</v>
      </c>
      <c r="F134">
        <f>+COUNTIF($K134:K$162,K134)</f>
        <v>2</v>
      </c>
      <c r="G134" s="16">
        <v>25</v>
      </c>
      <c r="H134" s="17">
        <v>41810</v>
      </c>
      <c r="I134" s="17">
        <v>41816</v>
      </c>
      <c r="J134" s="18"/>
      <c r="K134" s="19">
        <v>41791</v>
      </c>
      <c r="L134" s="53" t="str">
        <f t="shared" si="12"/>
        <v>Haziran</v>
      </c>
    </row>
    <row r="135" spans="1:12" x14ac:dyDescent="0.25">
      <c r="A135" t="str">
        <f t="shared" si="9"/>
        <v>201426</v>
      </c>
      <c r="B135" s="53" t="str">
        <f t="shared" si="10"/>
        <v>201426</v>
      </c>
      <c r="C135" t="str">
        <f t="shared" si="11"/>
        <v>Haziran20141</v>
      </c>
      <c r="D135" t="s">
        <v>445</v>
      </c>
      <c r="E135">
        <v>2014</v>
      </c>
      <c r="F135">
        <f>+COUNTIF($K135:K$162,K135)</f>
        <v>1</v>
      </c>
      <c r="G135" s="16">
        <v>26</v>
      </c>
      <c r="H135" s="17">
        <v>41817</v>
      </c>
      <c r="I135" s="17">
        <v>41823</v>
      </c>
      <c r="J135" s="18"/>
      <c r="K135" s="19">
        <v>41791</v>
      </c>
      <c r="L135" s="53" t="str">
        <f t="shared" si="12"/>
        <v>Haziran</v>
      </c>
    </row>
    <row r="136" spans="1:12" x14ac:dyDescent="0.25">
      <c r="A136" t="str">
        <f t="shared" si="9"/>
        <v>201427</v>
      </c>
      <c r="B136" s="53" t="str">
        <f t="shared" si="10"/>
        <v>201427</v>
      </c>
      <c r="C136" t="str">
        <f t="shared" si="11"/>
        <v>Temmuz20144</v>
      </c>
      <c r="D136" t="s">
        <v>446</v>
      </c>
      <c r="E136">
        <v>2014</v>
      </c>
      <c r="F136">
        <f>+COUNTIF($K136:K$162,K136)</f>
        <v>4</v>
      </c>
      <c r="G136" s="12">
        <v>27</v>
      </c>
      <c r="H136" s="13">
        <v>41824</v>
      </c>
      <c r="I136" s="13">
        <v>41830</v>
      </c>
      <c r="J136" s="14"/>
      <c r="K136" s="15">
        <v>41821</v>
      </c>
      <c r="L136" s="53" t="str">
        <f t="shared" si="12"/>
        <v>Temmuz</v>
      </c>
    </row>
    <row r="137" spans="1:12" x14ac:dyDescent="0.25">
      <c r="A137" t="str">
        <f t="shared" si="9"/>
        <v>201428</v>
      </c>
      <c r="B137" s="53" t="str">
        <f t="shared" si="10"/>
        <v>201428</v>
      </c>
      <c r="C137" t="str">
        <f t="shared" si="11"/>
        <v>Temmuz20143</v>
      </c>
      <c r="D137" t="s">
        <v>446</v>
      </c>
      <c r="E137">
        <v>2014</v>
      </c>
      <c r="F137">
        <f>+COUNTIF($K137:K$162,K137)</f>
        <v>3</v>
      </c>
      <c r="G137" s="12">
        <v>28</v>
      </c>
      <c r="H137" s="13">
        <v>41831</v>
      </c>
      <c r="I137" s="13">
        <v>41837</v>
      </c>
      <c r="J137" s="14"/>
      <c r="K137" s="15">
        <v>41821</v>
      </c>
      <c r="L137" s="53" t="str">
        <f t="shared" si="12"/>
        <v>Temmuz</v>
      </c>
    </row>
    <row r="138" spans="1:12" x14ac:dyDescent="0.25">
      <c r="A138" t="str">
        <f t="shared" si="9"/>
        <v>201429</v>
      </c>
      <c r="B138" s="53" t="str">
        <f t="shared" si="10"/>
        <v>201429</v>
      </c>
      <c r="C138" t="str">
        <f t="shared" si="11"/>
        <v>Temmuz20142</v>
      </c>
      <c r="D138" t="s">
        <v>446</v>
      </c>
      <c r="E138">
        <v>2014</v>
      </c>
      <c r="F138">
        <f>+COUNTIF($K138:K$162,K138)</f>
        <v>2</v>
      </c>
      <c r="G138" s="12">
        <v>29</v>
      </c>
      <c r="H138" s="13">
        <v>41838</v>
      </c>
      <c r="I138" s="13">
        <v>41844</v>
      </c>
      <c r="J138" s="14"/>
      <c r="K138" s="15">
        <v>41821</v>
      </c>
      <c r="L138" s="53" t="str">
        <f t="shared" si="12"/>
        <v>Temmuz</v>
      </c>
    </row>
    <row r="139" spans="1:12" x14ac:dyDescent="0.25">
      <c r="A139" t="str">
        <f t="shared" si="9"/>
        <v>201430</v>
      </c>
      <c r="B139" s="53" t="str">
        <f t="shared" si="10"/>
        <v>201430</v>
      </c>
      <c r="C139" t="str">
        <f t="shared" si="11"/>
        <v>Temmuz20141</v>
      </c>
      <c r="D139" t="s">
        <v>446</v>
      </c>
      <c r="E139">
        <v>2014</v>
      </c>
      <c r="F139">
        <f>+COUNTIF($K139:K$162,K139)</f>
        <v>1</v>
      </c>
      <c r="G139" s="12">
        <v>30</v>
      </c>
      <c r="H139" s="13">
        <v>41845</v>
      </c>
      <c r="I139" s="13">
        <v>41851</v>
      </c>
      <c r="J139" s="14"/>
      <c r="K139" s="15">
        <v>41821</v>
      </c>
      <c r="L139" s="53" t="str">
        <f t="shared" si="12"/>
        <v>Temmuz</v>
      </c>
    </row>
    <row r="140" spans="1:12" x14ac:dyDescent="0.25">
      <c r="A140" t="str">
        <f t="shared" si="9"/>
        <v>201431</v>
      </c>
      <c r="B140" s="53" t="str">
        <f t="shared" si="10"/>
        <v>201431</v>
      </c>
      <c r="C140" t="str">
        <f t="shared" si="11"/>
        <v>Ağustos20144</v>
      </c>
      <c r="D140" t="s">
        <v>447</v>
      </c>
      <c r="E140">
        <v>2014</v>
      </c>
      <c r="F140">
        <f>+COUNTIF($K140:K$162,K140)</f>
        <v>4</v>
      </c>
      <c r="G140" s="16">
        <v>31</v>
      </c>
      <c r="H140" s="17">
        <v>41852</v>
      </c>
      <c r="I140" s="17">
        <v>41858</v>
      </c>
      <c r="J140" s="18"/>
      <c r="K140" s="19">
        <v>41852</v>
      </c>
      <c r="L140" s="53" t="str">
        <f t="shared" si="12"/>
        <v>Ağustos</v>
      </c>
    </row>
    <row r="141" spans="1:12" x14ac:dyDescent="0.25">
      <c r="A141" t="str">
        <f t="shared" si="9"/>
        <v>201432</v>
      </c>
      <c r="B141" s="53" t="str">
        <f t="shared" si="10"/>
        <v>201432</v>
      </c>
      <c r="C141" t="str">
        <f t="shared" si="11"/>
        <v>Ağustos20143</v>
      </c>
      <c r="D141" t="s">
        <v>447</v>
      </c>
      <c r="E141">
        <v>2014</v>
      </c>
      <c r="F141">
        <f>+COUNTIF($K141:K$162,K141)</f>
        <v>3</v>
      </c>
      <c r="G141" s="16">
        <v>32</v>
      </c>
      <c r="H141" s="17">
        <v>41859</v>
      </c>
      <c r="I141" s="17">
        <v>41865</v>
      </c>
      <c r="J141" s="18"/>
      <c r="K141" s="19">
        <v>41852</v>
      </c>
      <c r="L141" s="53" t="str">
        <f t="shared" si="12"/>
        <v>Ağustos</v>
      </c>
    </row>
    <row r="142" spans="1:12" x14ac:dyDescent="0.25">
      <c r="A142" t="str">
        <f t="shared" si="9"/>
        <v>201433</v>
      </c>
      <c r="B142" s="53" t="str">
        <f t="shared" si="10"/>
        <v>201433</v>
      </c>
      <c r="C142" t="str">
        <f t="shared" si="11"/>
        <v>Ağustos20142</v>
      </c>
      <c r="D142" t="s">
        <v>447</v>
      </c>
      <c r="E142">
        <v>2014</v>
      </c>
      <c r="F142">
        <f>+COUNTIF($K142:K$162,K142)</f>
        <v>2</v>
      </c>
      <c r="G142" s="16">
        <v>33</v>
      </c>
      <c r="H142" s="17">
        <v>41866</v>
      </c>
      <c r="I142" s="17">
        <v>41872</v>
      </c>
      <c r="J142" s="18"/>
      <c r="K142" s="19">
        <v>41852</v>
      </c>
      <c r="L142" s="53" t="str">
        <f t="shared" si="12"/>
        <v>Ağustos</v>
      </c>
    </row>
    <row r="143" spans="1:12" x14ac:dyDescent="0.25">
      <c r="A143" t="str">
        <f t="shared" si="9"/>
        <v>201434</v>
      </c>
      <c r="B143" s="53" t="str">
        <f t="shared" si="10"/>
        <v>201434</v>
      </c>
      <c r="C143" t="str">
        <f t="shared" si="11"/>
        <v>Ağustos20141</v>
      </c>
      <c r="D143" t="s">
        <v>447</v>
      </c>
      <c r="E143">
        <v>2014</v>
      </c>
      <c r="F143">
        <f>+COUNTIF($K143:K$162,K143)</f>
        <v>1</v>
      </c>
      <c r="G143" s="16">
        <v>34</v>
      </c>
      <c r="H143" s="17">
        <v>41873</v>
      </c>
      <c r="I143" s="17">
        <v>41879</v>
      </c>
      <c r="J143" s="18"/>
      <c r="K143" s="19">
        <v>41852</v>
      </c>
      <c r="L143" s="53" t="str">
        <f t="shared" si="12"/>
        <v>Ağustos</v>
      </c>
    </row>
    <row r="144" spans="1:12" x14ac:dyDescent="0.25">
      <c r="A144" t="str">
        <f t="shared" si="9"/>
        <v>201435</v>
      </c>
      <c r="B144" s="53" t="str">
        <f t="shared" si="10"/>
        <v>201435</v>
      </c>
      <c r="C144" t="str">
        <f t="shared" si="11"/>
        <v>Eylül20145</v>
      </c>
      <c r="D144" t="s">
        <v>448</v>
      </c>
      <c r="E144">
        <v>2014</v>
      </c>
      <c r="F144">
        <f>+COUNTIF($K144:K$162,K144)</f>
        <v>5</v>
      </c>
      <c r="G144" s="12">
        <v>35</v>
      </c>
      <c r="H144" s="13">
        <v>41880</v>
      </c>
      <c r="I144" s="13">
        <v>41886</v>
      </c>
      <c r="J144" s="14"/>
      <c r="K144" s="15">
        <v>41883</v>
      </c>
      <c r="L144" s="53" t="str">
        <f t="shared" si="12"/>
        <v>Eylül</v>
      </c>
    </row>
    <row r="145" spans="1:12" x14ac:dyDescent="0.25">
      <c r="A145" t="str">
        <f t="shared" si="9"/>
        <v>201436</v>
      </c>
      <c r="B145" s="53" t="str">
        <f t="shared" si="10"/>
        <v>201436</v>
      </c>
      <c r="C145" t="str">
        <f t="shared" si="11"/>
        <v>Eylül20144</v>
      </c>
      <c r="D145" t="s">
        <v>448</v>
      </c>
      <c r="E145">
        <v>2014</v>
      </c>
      <c r="F145">
        <f>+COUNTIF($K145:K$162,K145)</f>
        <v>4</v>
      </c>
      <c r="G145" s="12">
        <v>36</v>
      </c>
      <c r="H145" s="13">
        <v>41887</v>
      </c>
      <c r="I145" s="13">
        <v>41893</v>
      </c>
      <c r="J145" s="14"/>
      <c r="K145" s="15">
        <v>41883</v>
      </c>
      <c r="L145" s="53" t="str">
        <f t="shared" si="12"/>
        <v>Eylül</v>
      </c>
    </row>
    <row r="146" spans="1:12" x14ac:dyDescent="0.25">
      <c r="A146" t="str">
        <f t="shared" si="9"/>
        <v>201437</v>
      </c>
      <c r="B146" s="53" t="str">
        <f t="shared" si="10"/>
        <v>201437</v>
      </c>
      <c r="C146" t="str">
        <f t="shared" si="11"/>
        <v>Eylül20143</v>
      </c>
      <c r="D146" t="s">
        <v>448</v>
      </c>
      <c r="E146">
        <v>2014</v>
      </c>
      <c r="F146">
        <f>+COUNTIF($K146:K$162,K146)</f>
        <v>3</v>
      </c>
      <c r="G146" s="12">
        <v>37</v>
      </c>
      <c r="H146" s="13">
        <v>41894</v>
      </c>
      <c r="I146" s="13">
        <v>41900</v>
      </c>
      <c r="J146" s="14"/>
      <c r="K146" s="15">
        <v>41883</v>
      </c>
      <c r="L146" s="53" t="str">
        <f t="shared" si="12"/>
        <v>Eylül</v>
      </c>
    </row>
    <row r="147" spans="1:12" x14ac:dyDescent="0.25">
      <c r="A147" t="str">
        <f t="shared" si="9"/>
        <v>201438</v>
      </c>
      <c r="B147" s="53" t="str">
        <f t="shared" si="10"/>
        <v>201438</v>
      </c>
      <c r="C147" t="str">
        <f t="shared" si="11"/>
        <v>Eylül20142</v>
      </c>
      <c r="D147" t="s">
        <v>448</v>
      </c>
      <c r="E147">
        <v>2014</v>
      </c>
      <c r="F147">
        <f>+COUNTIF($K147:K$162,K147)</f>
        <v>2</v>
      </c>
      <c r="G147" s="12">
        <v>38</v>
      </c>
      <c r="H147" s="13">
        <v>41901</v>
      </c>
      <c r="I147" s="13">
        <v>41907</v>
      </c>
      <c r="J147" s="14"/>
      <c r="K147" s="15">
        <v>41883</v>
      </c>
      <c r="L147" s="53" t="str">
        <f t="shared" si="12"/>
        <v>Eylül</v>
      </c>
    </row>
    <row r="148" spans="1:12" x14ac:dyDescent="0.25">
      <c r="A148" t="str">
        <f t="shared" si="9"/>
        <v>201439</v>
      </c>
      <c r="B148" s="53" t="str">
        <f t="shared" si="10"/>
        <v>201439</v>
      </c>
      <c r="C148" t="str">
        <f t="shared" si="11"/>
        <v>Eylül20141</v>
      </c>
      <c r="D148" t="s">
        <v>448</v>
      </c>
      <c r="E148">
        <v>2014</v>
      </c>
      <c r="F148">
        <f>+COUNTIF($K148:K$162,K148)</f>
        <v>1</v>
      </c>
      <c r="G148" s="12">
        <v>39</v>
      </c>
      <c r="H148" s="13">
        <v>41908</v>
      </c>
      <c r="I148" s="13">
        <v>41914</v>
      </c>
      <c r="J148" s="14"/>
      <c r="K148" s="15">
        <v>41883</v>
      </c>
      <c r="L148" s="53" t="str">
        <f t="shared" si="12"/>
        <v>Eylül</v>
      </c>
    </row>
    <row r="149" spans="1:12" x14ac:dyDescent="0.25">
      <c r="A149" t="str">
        <f t="shared" si="9"/>
        <v>201440</v>
      </c>
      <c r="B149" s="53" t="str">
        <f t="shared" si="10"/>
        <v>201440</v>
      </c>
      <c r="C149" t="str">
        <f t="shared" si="11"/>
        <v>Ekim20144</v>
      </c>
      <c r="D149" t="s">
        <v>449</v>
      </c>
      <c r="E149">
        <v>2014</v>
      </c>
      <c r="F149">
        <f>+COUNTIF($K149:K$162,K149)</f>
        <v>4</v>
      </c>
      <c r="G149" s="16">
        <v>40</v>
      </c>
      <c r="H149" s="17">
        <v>41915</v>
      </c>
      <c r="I149" s="17">
        <v>41921</v>
      </c>
      <c r="J149" s="18"/>
      <c r="K149" s="19">
        <v>41913</v>
      </c>
      <c r="L149" s="53" t="str">
        <f t="shared" si="12"/>
        <v>Ekim</v>
      </c>
    </row>
    <row r="150" spans="1:12" x14ac:dyDescent="0.25">
      <c r="A150" t="str">
        <f t="shared" si="9"/>
        <v>201441</v>
      </c>
      <c r="B150" s="53" t="str">
        <f t="shared" si="10"/>
        <v>201441</v>
      </c>
      <c r="C150" t="str">
        <f t="shared" si="11"/>
        <v>Ekim20143</v>
      </c>
      <c r="D150" t="s">
        <v>449</v>
      </c>
      <c r="E150">
        <v>2014</v>
      </c>
      <c r="F150">
        <f>+COUNTIF($K150:K$162,K150)</f>
        <v>3</v>
      </c>
      <c r="G150" s="16">
        <v>41</v>
      </c>
      <c r="H150" s="17">
        <v>41922</v>
      </c>
      <c r="I150" s="17">
        <v>41928</v>
      </c>
      <c r="J150" s="18"/>
      <c r="K150" s="19">
        <v>41913</v>
      </c>
      <c r="L150" s="53" t="str">
        <f t="shared" si="12"/>
        <v>Ekim</v>
      </c>
    </row>
    <row r="151" spans="1:12" x14ac:dyDescent="0.25">
      <c r="A151" t="str">
        <f t="shared" si="9"/>
        <v>201442</v>
      </c>
      <c r="B151" s="53" t="str">
        <f t="shared" si="10"/>
        <v>201442</v>
      </c>
      <c r="C151" t="str">
        <f t="shared" si="11"/>
        <v>Ekim20142</v>
      </c>
      <c r="D151" t="s">
        <v>449</v>
      </c>
      <c r="E151">
        <v>2014</v>
      </c>
      <c r="F151">
        <f>+COUNTIF($K151:K$162,K151)</f>
        <v>2</v>
      </c>
      <c r="G151" s="16">
        <v>42</v>
      </c>
      <c r="H151" s="17">
        <v>41929</v>
      </c>
      <c r="I151" s="17">
        <v>41935</v>
      </c>
      <c r="J151" s="18"/>
      <c r="K151" s="19">
        <v>41913</v>
      </c>
      <c r="L151" s="53" t="str">
        <f t="shared" si="12"/>
        <v>Ekim</v>
      </c>
    </row>
    <row r="152" spans="1:12" x14ac:dyDescent="0.25">
      <c r="A152" t="str">
        <f t="shared" si="9"/>
        <v>201443</v>
      </c>
      <c r="B152" s="53" t="str">
        <f t="shared" si="10"/>
        <v>201443</v>
      </c>
      <c r="C152" t="str">
        <f t="shared" si="11"/>
        <v>Ekim20141</v>
      </c>
      <c r="D152" t="s">
        <v>449</v>
      </c>
      <c r="E152">
        <v>2014</v>
      </c>
      <c r="F152">
        <f>+COUNTIF($K152:K$162,K152)</f>
        <v>1</v>
      </c>
      <c r="G152" s="16">
        <v>43</v>
      </c>
      <c r="H152" s="17">
        <v>41936</v>
      </c>
      <c r="I152" s="17">
        <v>41942</v>
      </c>
      <c r="J152" s="18"/>
      <c r="K152" s="19">
        <v>41913</v>
      </c>
      <c r="L152" s="53" t="str">
        <f t="shared" si="12"/>
        <v>Ekim</v>
      </c>
    </row>
    <row r="153" spans="1:12" x14ac:dyDescent="0.25">
      <c r="A153" t="str">
        <f t="shared" si="9"/>
        <v>201444</v>
      </c>
      <c r="B153" s="53" t="str">
        <f t="shared" si="10"/>
        <v>201444</v>
      </c>
      <c r="C153" t="str">
        <f t="shared" si="11"/>
        <v>Kasım20144</v>
      </c>
      <c r="D153" t="s">
        <v>450</v>
      </c>
      <c r="E153">
        <v>2014</v>
      </c>
      <c r="F153">
        <f>+COUNTIF($K153:K$162,K153)</f>
        <v>4</v>
      </c>
      <c r="G153" s="12">
        <v>44</v>
      </c>
      <c r="H153" s="13">
        <v>41943</v>
      </c>
      <c r="I153" s="13">
        <v>41949</v>
      </c>
      <c r="J153" s="14"/>
      <c r="K153" s="15">
        <v>41944</v>
      </c>
      <c r="L153" s="53" t="str">
        <f t="shared" si="12"/>
        <v>Kasım</v>
      </c>
    </row>
    <row r="154" spans="1:12" x14ac:dyDescent="0.25">
      <c r="A154" t="str">
        <f t="shared" si="9"/>
        <v>201445</v>
      </c>
      <c r="B154" s="53" t="str">
        <f t="shared" si="10"/>
        <v>201445</v>
      </c>
      <c r="C154" t="str">
        <f t="shared" si="11"/>
        <v>Kasım20143</v>
      </c>
      <c r="D154" t="s">
        <v>450</v>
      </c>
      <c r="E154">
        <v>2014</v>
      </c>
      <c r="F154">
        <f>+COUNTIF($K154:K$162,K154)</f>
        <v>3</v>
      </c>
      <c r="G154" s="12">
        <v>45</v>
      </c>
      <c r="H154" s="13">
        <v>41950</v>
      </c>
      <c r="I154" s="13">
        <v>41956</v>
      </c>
      <c r="J154" s="14"/>
      <c r="K154" s="15">
        <v>41944</v>
      </c>
      <c r="L154" s="53" t="str">
        <f t="shared" si="12"/>
        <v>Kasım</v>
      </c>
    </row>
    <row r="155" spans="1:12" x14ac:dyDescent="0.25">
      <c r="A155" t="str">
        <f t="shared" si="9"/>
        <v>201446</v>
      </c>
      <c r="B155" s="53" t="str">
        <f t="shared" si="10"/>
        <v>201446</v>
      </c>
      <c r="C155" t="str">
        <f t="shared" si="11"/>
        <v>Kasım20142</v>
      </c>
      <c r="D155" t="s">
        <v>450</v>
      </c>
      <c r="E155">
        <v>2014</v>
      </c>
      <c r="F155">
        <f>+COUNTIF($K155:K$162,K155)</f>
        <v>2</v>
      </c>
      <c r="G155" s="12">
        <v>46</v>
      </c>
      <c r="H155" s="13">
        <v>41957</v>
      </c>
      <c r="I155" s="13">
        <v>41963</v>
      </c>
      <c r="J155" s="14"/>
      <c r="K155" s="15">
        <v>41944</v>
      </c>
      <c r="L155" s="53" t="str">
        <f t="shared" si="12"/>
        <v>Kasım</v>
      </c>
    </row>
    <row r="156" spans="1:12" x14ac:dyDescent="0.25">
      <c r="A156" t="str">
        <f t="shared" si="9"/>
        <v>201447</v>
      </c>
      <c r="B156" s="53" t="str">
        <f t="shared" si="10"/>
        <v>201447</v>
      </c>
      <c r="C156" t="str">
        <f t="shared" si="11"/>
        <v>Kasım20141</v>
      </c>
      <c r="D156" t="s">
        <v>450</v>
      </c>
      <c r="E156">
        <v>2014</v>
      </c>
      <c r="F156">
        <f>+COUNTIF($K156:K$162,K156)</f>
        <v>1</v>
      </c>
      <c r="G156" s="12">
        <v>47</v>
      </c>
      <c r="H156" s="13">
        <v>41964</v>
      </c>
      <c r="I156" s="13">
        <v>41970</v>
      </c>
      <c r="J156" s="14"/>
      <c r="K156" s="15">
        <v>41944</v>
      </c>
      <c r="L156" s="53" t="str">
        <f t="shared" si="12"/>
        <v>Kasım</v>
      </c>
    </row>
    <row r="157" spans="1:12" x14ac:dyDescent="0.25">
      <c r="A157" t="str">
        <f t="shared" si="9"/>
        <v>201448</v>
      </c>
      <c r="B157" s="53" t="str">
        <f t="shared" si="10"/>
        <v>201448</v>
      </c>
      <c r="C157" t="str">
        <f t="shared" si="11"/>
        <v>Aralık20145</v>
      </c>
      <c r="D157" t="s">
        <v>451</v>
      </c>
      <c r="E157">
        <v>2014</v>
      </c>
      <c r="F157">
        <f>+COUNTIF($K157:K$162,K157)</f>
        <v>5</v>
      </c>
      <c r="G157" s="16">
        <v>48</v>
      </c>
      <c r="H157" s="17">
        <v>41971</v>
      </c>
      <c r="I157" s="17">
        <v>41977</v>
      </c>
      <c r="J157" s="18"/>
      <c r="K157" s="19">
        <v>41974</v>
      </c>
      <c r="L157" s="53" t="str">
        <f t="shared" si="12"/>
        <v>Aralık</v>
      </c>
    </row>
    <row r="158" spans="1:12" x14ac:dyDescent="0.25">
      <c r="A158" t="str">
        <f t="shared" si="9"/>
        <v>201449</v>
      </c>
      <c r="B158" s="53" t="str">
        <f t="shared" si="10"/>
        <v>201449</v>
      </c>
      <c r="C158" t="str">
        <f t="shared" si="11"/>
        <v>Aralık20144</v>
      </c>
      <c r="D158" t="s">
        <v>451</v>
      </c>
      <c r="E158">
        <v>2014</v>
      </c>
      <c r="F158">
        <f>+COUNTIF($K158:K$162,K158)</f>
        <v>4</v>
      </c>
      <c r="G158" s="16">
        <v>49</v>
      </c>
      <c r="H158" s="17">
        <v>41978</v>
      </c>
      <c r="I158" s="17">
        <v>41984</v>
      </c>
      <c r="J158" s="18"/>
      <c r="K158" s="19">
        <v>41974</v>
      </c>
      <c r="L158" s="53" t="str">
        <f t="shared" si="12"/>
        <v>Aralık</v>
      </c>
    </row>
    <row r="159" spans="1:12" x14ac:dyDescent="0.25">
      <c r="A159" t="str">
        <f t="shared" si="9"/>
        <v>201450</v>
      </c>
      <c r="B159" s="53" t="str">
        <f t="shared" si="10"/>
        <v>201450</v>
      </c>
      <c r="C159" t="str">
        <f t="shared" si="11"/>
        <v>Aralık20143</v>
      </c>
      <c r="D159" t="s">
        <v>451</v>
      </c>
      <c r="E159">
        <v>2014</v>
      </c>
      <c r="F159">
        <f>+COUNTIF($K159:K$162,K159)</f>
        <v>3</v>
      </c>
      <c r="G159" s="16">
        <v>50</v>
      </c>
      <c r="H159" s="17">
        <v>41985</v>
      </c>
      <c r="I159" s="17">
        <v>41991</v>
      </c>
      <c r="J159" s="18"/>
      <c r="K159" s="19">
        <v>41974</v>
      </c>
      <c r="L159" s="53" t="str">
        <f t="shared" si="12"/>
        <v>Aralık</v>
      </c>
    </row>
    <row r="160" spans="1:12" x14ac:dyDescent="0.25">
      <c r="A160" t="str">
        <f t="shared" si="9"/>
        <v>201451</v>
      </c>
      <c r="B160" s="53" t="str">
        <f t="shared" si="10"/>
        <v>201451</v>
      </c>
      <c r="C160" t="str">
        <f t="shared" si="11"/>
        <v>Aralık20142</v>
      </c>
      <c r="D160" t="s">
        <v>451</v>
      </c>
      <c r="E160">
        <v>2014</v>
      </c>
      <c r="F160">
        <f>+COUNTIF($K160:K$162,K160)</f>
        <v>2</v>
      </c>
      <c r="G160" s="16">
        <v>51</v>
      </c>
      <c r="H160" s="17">
        <v>41992</v>
      </c>
      <c r="I160" s="17">
        <v>41998</v>
      </c>
      <c r="J160" s="18"/>
      <c r="K160" s="19">
        <v>41974</v>
      </c>
      <c r="L160" s="53" t="str">
        <f t="shared" si="12"/>
        <v>Aralık</v>
      </c>
    </row>
    <row r="161" spans="1:12" x14ac:dyDescent="0.25">
      <c r="A161" t="str">
        <f t="shared" si="9"/>
        <v>201452</v>
      </c>
      <c r="B161" s="53" t="str">
        <f t="shared" si="10"/>
        <v>201452</v>
      </c>
      <c r="C161" t="str">
        <f t="shared" si="11"/>
        <v>Aralık20141</v>
      </c>
      <c r="D161" t="s">
        <v>451</v>
      </c>
      <c r="E161">
        <v>2014</v>
      </c>
      <c r="F161">
        <f>+COUNTIF($K161:K$162,K161)</f>
        <v>1</v>
      </c>
      <c r="G161" s="16">
        <v>52</v>
      </c>
      <c r="H161" s="17">
        <v>41999</v>
      </c>
      <c r="I161" s="17">
        <v>42005</v>
      </c>
      <c r="J161" s="18"/>
      <c r="K161" s="19">
        <v>41974</v>
      </c>
      <c r="L161" s="53" t="str">
        <f t="shared" si="12"/>
        <v>Aralık</v>
      </c>
    </row>
    <row r="162" spans="1:12" x14ac:dyDescent="0.25">
      <c r="A162" t="str">
        <f>+E162&amp;G162</f>
        <v>20151</v>
      </c>
      <c r="B162" s="53" t="str">
        <f t="shared" si="10"/>
        <v>20151</v>
      </c>
      <c r="C162" t="str">
        <f>+D162&amp;E162&amp;F162</f>
        <v>Ocak20151</v>
      </c>
      <c r="D162" t="s">
        <v>440</v>
      </c>
      <c r="E162">
        <v>2015</v>
      </c>
      <c r="F162">
        <f>+COUNTIF($K$162:K162,K162)</f>
        <v>1</v>
      </c>
      <c r="G162" s="12">
        <v>1</v>
      </c>
      <c r="H162" s="13">
        <v>42006</v>
      </c>
      <c r="I162" s="13">
        <v>42012</v>
      </c>
      <c r="J162" s="14"/>
      <c r="K162" s="15">
        <v>42005</v>
      </c>
      <c r="L162" s="53" t="str">
        <f t="shared" si="12"/>
        <v>Ocak</v>
      </c>
    </row>
    <row r="163" spans="1:12" x14ac:dyDescent="0.25">
      <c r="A163" t="str">
        <f t="shared" ref="A163:A226" si="13">+E163&amp;G163</f>
        <v>20152</v>
      </c>
      <c r="B163" s="53" t="str">
        <f t="shared" si="10"/>
        <v>20152</v>
      </c>
      <c r="C163" t="str">
        <f t="shared" ref="C163:C226" si="14">+D163&amp;E163&amp;F163</f>
        <v>Ocak20152</v>
      </c>
      <c r="D163" t="s">
        <v>440</v>
      </c>
      <c r="E163">
        <v>2015</v>
      </c>
      <c r="F163">
        <f>+COUNTIF($K$162:K163,K163)</f>
        <v>2</v>
      </c>
      <c r="G163" s="12">
        <v>2</v>
      </c>
      <c r="H163" s="13">
        <v>42013</v>
      </c>
      <c r="I163" s="13">
        <v>42019</v>
      </c>
      <c r="J163" s="14"/>
      <c r="K163" s="15">
        <v>42005</v>
      </c>
      <c r="L163" s="53" t="str">
        <f t="shared" si="12"/>
        <v>Ocak</v>
      </c>
    </row>
    <row r="164" spans="1:12" x14ac:dyDescent="0.25">
      <c r="A164" t="str">
        <f t="shared" si="13"/>
        <v>20153</v>
      </c>
      <c r="B164" s="53" t="str">
        <f t="shared" si="10"/>
        <v>20153</v>
      </c>
      <c r="C164" t="str">
        <f t="shared" si="14"/>
        <v>Ocak20153</v>
      </c>
      <c r="D164" t="s">
        <v>440</v>
      </c>
      <c r="E164">
        <v>2015</v>
      </c>
      <c r="F164">
        <f>+COUNTIF($K$162:K164,K164)</f>
        <v>3</v>
      </c>
      <c r="G164" s="12">
        <v>3</v>
      </c>
      <c r="H164" s="13">
        <v>42020</v>
      </c>
      <c r="I164" s="13">
        <v>42026</v>
      </c>
      <c r="J164" s="14"/>
      <c r="K164" s="15">
        <v>42005</v>
      </c>
      <c r="L164" s="53" t="str">
        <f t="shared" si="12"/>
        <v>Ocak</v>
      </c>
    </row>
    <row r="165" spans="1:12" x14ac:dyDescent="0.25">
      <c r="A165" t="str">
        <f t="shared" si="13"/>
        <v>20154</v>
      </c>
      <c r="B165" s="53" t="str">
        <f t="shared" si="10"/>
        <v>20154</v>
      </c>
      <c r="C165" t="str">
        <f t="shared" si="14"/>
        <v>Ocak20154</v>
      </c>
      <c r="D165" t="s">
        <v>440</v>
      </c>
      <c r="E165">
        <v>2015</v>
      </c>
      <c r="F165">
        <f>+COUNTIF($K$162:K165,K165)</f>
        <v>4</v>
      </c>
      <c r="G165" s="12">
        <v>4</v>
      </c>
      <c r="H165" s="13">
        <v>42027</v>
      </c>
      <c r="I165" s="13">
        <v>42033</v>
      </c>
      <c r="J165" s="14"/>
      <c r="K165" s="15">
        <v>42005</v>
      </c>
      <c r="L165" s="53" t="str">
        <f t="shared" si="12"/>
        <v>Ocak</v>
      </c>
    </row>
    <row r="166" spans="1:12" x14ac:dyDescent="0.25">
      <c r="A166" t="str">
        <f t="shared" si="13"/>
        <v>20155</v>
      </c>
      <c r="B166" s="53" t="str">
        <f t="shared" si="10"/>
        <v>20155</v>
      </c>
      <c r="C166" t="str">
        <f t="shared" si="14"/>
        <v>Şubat20151</v>
      </c>
      <c r="D166" t="s">
        <v>441</v>
      </c>
      <c r="E166">
        <v>2015</v>
      </c>
      <c r="F166">
        <f>+COUNTIF($K$162:K166,K166)</f>
        <v>1</v>
      </c>
      <c r="G166" s="16">
        <v>5</v>
      </c>
      <c r="H166" s="17">
        <v>42034</v>
      </c>
      <c r="I166" s="17">
        <v>42040</v>
      </c>
      <c r="J166" s="18"/>
      <c r="K166" s="19">
        <v>42036</v>
      </c>
      <c r="L166" s="53" t="str">
        <f t="shared" si="12"/>
        <v>Şubat</v>
      </c>
    </row>
    <row r="167" spans="1:12" x14ac:dyDescent="0.25">
      <c r="A167" t="str">
        <f t="shared" si="13"/>
        <v>20156</v>
      </c>
      <c r="B167" s="53" t="str">
        <f t="shared" si="10"/>
        <v>20156</v>
      </c>
      <c r="C167" t="str">
        <f t="shared" si="14"/>
        <v>Şubat20152</v>
      </c>
      <c r="D167" t="s">
        <v>441</v>
      </c>
      <c r="E167">
        <v>2015</v>
      </c>
      <c r="F167">
        <f>+COUNTIF($K$162:K167,K167)</f>
        <v>2</v>
      </c>
      <c r="G167" s="16">
        <v>6</v>
      </c>
      <c r="H167" s="17">
        <v>42041</v>
      </c>
      <c r="I167" s="17">
        <v>42047</v>
      </c>
      <c r="J167" s="18"/>
      <c r="K167" s="19">
        <v>42036</v>
      </c>
      <c r="L167" s="53" t="str">
        <f t="shared" si="12"/>
        <v>Şubat</v>
      </c>
    </row>
    <row r="168" spans="1:12" x14ac:dyDescent="0.25">
      <c r="A168" t="str">
        <f t="shared" si="13"/>
        <v>20157</v>
      </c>
      <c r="B168" s="53" t="str">
        <f t="shared" si="10"/>
        <v>20157</v>
      </c>
      <c r="C168" t="str">
        <f t="shared" si="14"/>
        <v>Şubat20153</v>
      </c>
      <c r="D168" t="s">
        <v>441</v>
      </c>
      <c r="E168">
        <v>2015</v>
      </c>
      <c r="F168">
        <f>+COUNTIF($K$162:K168,K168)</f>
        <v>3</v>
      </c>
      <c r="G168" s="16">
        <v>7</v>
      </c>
      <c r="H168" s="17">
        <v>42048</v>
      </c>
      <c r="I168" s="17">
        <v>42054</v>
      </c>
      <c r="J168" s="18"/>
      <c r="K168" s="19">
        <v>42036</v>
      </c>
      <c r="L168" s="53" t="str">
        <f t="shared" si="12"/>
        <v>Şubat</v>
      </c>
    </row>
    <row r="169" spans="1:12" x14ac:dyDescent="0.25">
      <c r="A169" t="str">
        <f t="shared" si="13"/>
        <v>20158</v>
      </c>
      <c r="B169" s="53" t="str">
        <f t="shared" si="10"/>
        <v>20158</v>
      </c>
      <c r="C169" t="str">
        <f t="shared" si="14"/>
        <v>Şubat20154</v>
      </c>
      <c r="D169" t="s">
        <v>441</v>
      </c>
      <c r="E169">
        <v>2015</v>
      </c>
      <c r="F169">
        <f>+COUNTIF($K$162:K169,K169)</f>
        <v>4</v>
      </c>
      <c r="G169" s="16">
        <v>8</v>
      </c>
      <c r="H169" s="17">
        <v>42055</v>
      </c>
      <c r="I169" s="17">
        <v>42061</v>
      </c>
      <c r="J169" s="18"/>
      <c r="K169" s="19">
        <v>42036</v>
      </c>
      <c r="L169" s="53" t="str">
        <f t="shared" si="12"/>
        <v>Şubat</v>
      </c>
    </row>
    <row r="170" spans="1:12" x14ac:dyDescent="0.25">
      <c r="A170" t="str">
        <f t="shared" si="13"/>
        <v>20159</v>
      </c>
      <c r="B170" s="53" t="str">
        <f t="shared" si="10"/>
        <v>20159</v>
      </c>
      <c r="C170" t="str">
        <f t="shared" si="14"/>
        <v>Mart20151</v>
      </c>
      <c r="D170" t="s">
        <v>442</v>
      </c>
      <c r="E170">
        <v>2015</v>
      </c>
      <c r="F170">
        <f>+COUNTIF($K$162:K170,K170)</f>
        <v>1</v>
      </c>
      <c r="G170" s="12">
        <v>9</v>
      </c>
      <c r="H170" s="13">
        <v>42062</v>
      </c>
      <c r="I170" s="13">
        <v>42068</v>
      </c>
      <c r="J170" s="14"/>
      <c r="K170" s="15">
        <v>42064</v>
      </c>
      <c r="L170" s="53" t="str">
        <f t="shared" si="12"/>
        <v>Mart</v>
      </c>
    </row>
    <row r="171" spans="1:12" x14ac:dyDescent="0.25">
      <c r="A171" t="str">
        <f t="shared" si="13"/>
        <v>201510</v>
      </c>
      <c r="B171" s="53" t="str">
        <f t="shared" si="10"/>
        <v>201510</v>
      </c>
      <c r="C171" t="str">
        <f t="shared" si="14"/>
        <v>Mart20152</v>
      </c>
      <c r="D171" t="s">
        <v>442</v>
      </c>
      <c r="E171">
        <v>2015</v>
      </c>
      <c r="F171">
        <f>+COUNTIF($K$162:K171,K171)</f>
        <v>2</v>
      </c>
      <c r="G171" s="12">
        <v>10</v>
      </c>
      <c r="H171" s="13">
        <v>42069</v>
      </c>
      <c r="I171" s="13">
        <v>42075</v>
      </c>
      <c r="J171" s="14"/>
      <c r="K171" s="15">
        <v>42064</v>
      </c>
      <c r="L171" s="53" t="str">
        <f t="shared" si="12"/>
        <v>Mart</v>
      </c>
    </row>
    <row r="172" spans="1:12" x14ac:dyDescent="0.25">
      <c r="A172" t="str">
        <f t="shared" si="13"/>
        <v>201511</v>
      </c>
      <c r="B172" s="53" t="str">
        <f t="shared" si="10"/>
        <v>201511</v>
      </c>
      <c r="C172" t="str">
        <f t="shared" si="14"/>
        <v>Mart20153</v>
      </c>
      <c r="D172" t="s">
        <v>442</v>
      </c>
      <c r="E172">
        <v>2015</v>
      </c>
      <c r="F172">
        <f>+COUNTIF($K$162:K172,K172)</f>
        <v>3</v>
      </c>
      <c r="G172" s="12">
        <v>11</v>
      </c>
      <c r="H172" s="13">
        <v>42076</v>
      </c>
      <c r="I172" s="13">
        <v>42082</v>
      </c>
      <c r="J172" s="14"/>
      <c r="K172" s="15">
        <v>42064</v>
      </c>
      <c r="L172" s="53" t="str">
        <f t="shared" si="12"/>
        <v>Mart</v>
      </c>
    </row>
    <row r="173" spans="1:12" x14ac:dyDescent="0.25">
      <c r="A173" t="str">
        <f t="shared" si="13"/>
        <v>201512</v>
      </c>
      <c r="B173" s="53" t="str">
        <f t="shared" si="10"/>
        <v>201512</v>
      </c>
      <c r="C173" t="str">
        <f t="shared" si="14"/>
        <v>Mart20154</v>
      </c>
      <c r="D173" t="s">
        <v>442</v>
      </c>
      <c r="E173">
        <v>2015</v>
      </c>
      <c r="F173">
        <f>+COUNTIF($K$162:K173,K173)</f>
        <v>4</v>
      </c>
      <c r="G173" s="12">
        <v>12</v>
      </c>
      <c r="H173" s="13">
        <v>42083</v>
      </c>
      <c r="I173" s="13">
        <v>42089</v>
      </c>
      <c r="J173" s="14"/>
      <c r="K173" s="15">
        <v>42064</v>
      </c>
      <c r="L173" s="53" t="str">
        <f t="shared" si="12"/>
        <v>Mart</v>
      </c>
    </row>
    <row r="174" spans="1:12" x14ac:dyDescent="0.25">
      <c r="A174" t="str">
        <f t="shared" si="13"/>
        <v>201513</v>
      </c>
      <c r="B174" s="53" t="str">
        <f t="shared" si="10"/>
        <v>201513</v>
      </c>
      <c r="C174" t="str">
        <f t="shared" si="14"/>
        <v>Mart20155</v>
      </c>
      <c r="D174" t="s">
        <v>442</v>
      </c>
      <c r="E174">
        <v>2015</v>
      </c>
      <c r="F174">
        <f>+COUNTIF($K$162:K174,K174)</f>
        <v>5</v>
      </c>
      <c r="G174" s="12">
        <v>13</v>
      </c>
      <c r="H174" s="13">
        <v>42090</v>
      </c>
      <c r="I174" s="13">
        <v>42096</v>
      </c>
      <c r="J174" s="14"/>
      <c r="K174" s="15">
        <v>42064</v>
      </c>
      <c r="L174" s="53" t="str">
        <f t="shared" si="12"/>
        <v>Mart</v>
      </c>
    </row>
    <row r="175" spans="1:12" x14ac:dyDescent="0.25">
      <c r="A175" t="str">
        <f t="shared" si="13"/>
        <v>201514</v>
      </c>
      <c r="B175" s="53" t="str">
        <f t="shared" si="10"/>
        <v>201514</v>
      </c>
      <c r="C175" t="str">
        <f t="shared" si="14"/>
        <v>Nisan20151</v>
      </c>
      <c r="D175" t="s">
        <v>443</v>
      </c>
      <c r="E175">
        <v>2015</v>
      </c>
      <c r="F175">
        <f>+COUNTIF($K$162:K175,K175)</f>
        <v>1</v>
      </c>
      <c r="G175" s="16">
        <v>14</v>
      </c>
      <c r="H175" s="17">
        <v>42097</v>
      </c>
      <c r="I175" s="17">
        <v>42103</v>
      </c>
      <c r="J175" s="18"/>
      <c r="K175" s="19">
        <v>42095</v>
      </c>
      <c r="L175" s="53" t="str">
        <f t="shared" si="12"/>
        <v>Nisan</v>
      </c>
    </row>
    <row r="176" spans="1:12" x14ac:dyDescent="0.25">
      <c r="A176" t="str">
        <f t="shared" si="13"/>
        <v>201515</v>
      </c>
      <c r="B176" s="53" t="str">
        <f t="shared" si="10"/>
        <v>201515</v>
      </c>
      <c r="C176" t="str">
        <f t="shared" si="14"/>
        <v>Nisan20152</v>
      </c>
      <c r="D176" t="s">
        <v>443</v>
      </c>
      <c r="E176">
        <v>2015</v>
      </c>
      <c r="F176">
        <f>+COUNTIF($K$162:K176,K176)</f>
        <v>2</v>
      </c>
      <c r="G176" s="16">
        <v>15</v>
      </c>
      <c r="H176" s="17">
        <v>42104</v>
      </c>
      <c r="I176" s="17">
        <v>42110</v>
      </c>
      <c r="J176" s="18"/>
      <c r="K176" s="19">
        <v>42095</v>
      </c>
      <c r="L176" s="53" t="str">
        <f t="shared" si="12"/>
        <v>Nisan</v>
      </c>
    </row>
    <row r="177" spans="1:12" x14ac:dyDescent="0.25">
      <c r="A177" t="str">
        <f t="shared" si="13"/>
        <v>201516</v>
      </c>
      <c r="B177" s="53" t="str">
        <f t="shared" si="10"/>
        <v>201516</v>
      </c>
      <c r="C177" t="str">
        <f t="shared" si="14"/>
        <v>Nisan20153</v>
      </c>
      <c r="D177" t="s">
        <v>443</v>
      </c>
      <c r="E177">
        <v>2015</v>
      </c>
      <c r="F177">
        <f>+COUNTIF($K$162:K177,K177)</f>
        <v>3</v>
      </c>
      <c r="G177" s="16">
        <v>16</v>
      </c>
      <c r="H177" s="17">
        <v>42111</v>
      </c>
      <c r="I177" s="17">
        <v>42117</v>
      </c>
      <c r="J177" s="18"/>
      <c r="K177" s="19">
        <v>42095</v>
      </c>
      <c r="L177" s="53" t="str">
        <f t="shared" si="12"/>
        <v>Nisan</v>
      </c>
    </row>
    <row r="178" spans="1:12" x14ac:dyDescent="0.25">
      <c r="A178" t="str">
        <f t="shared" si="13"/>
        <v>201517</v>
      </c>
      <c r="B178" s="53" t="str">
        <f t="shared" si="10"/>
        <v>201517</v>
      </c>
      <c r="C178" t="str">
        <f t="shared" si="14"/>
        <v>Nisan20154</v>
      </c>
      <c r="D178" t="s">
        <v>443</v>
      </c>
      <c r="E178">
        <v>2015</v>
      </c>
      <c r="F178">
        <f>+COUNTIF($K$162:K178,K178)</f>
        <v>4</v>
      </c>
      <c r="G178" s="16">
        <v>17</v>
      </c>
      <c r="H178" s="17">
        <v>42118</v>
      </c>
      <c r="I178" s="17">
        <v>42124</v>
      </c>
      <c r="J178" s="18"/>
      <c r="K178" s="19">
        <v>42095</v>
      </c>
      <c r="L178" s="53" t="str">
        <f t="shared" si="12"/>
        <v>Nisan</v>
      </c>
    </row>
    <row r="179" spans="1:12" x14ac:dyDescent="0.25">
      <c r="A179" t="str">
        <f t="shared" si="13"/>
        <v>201518</v>
      </c>
      <c r="B179" s="53" t="str">
        <f t="shared" si="10"/>
        <v>201518</v>
      </c>
      <c r="C179" t="str">
        <f t="shared" si="14"/>
        <v>Mayıs20151</v>
      </c>
      <c r="D179" t="s">
        <v>444</v>
      </c>
      <c r="E179">
        <v>2015</v>
      </c>
      <c r="F179">
        <f>+COUNTIF($K$162:K179,K179)</f>
        <v>1</v>
      </c>
      <c r="G179" s="12">
        <v>18</v>
      </c>
      <c r="H179" s="13">
        <v>42125</v>
      </c>
      <c r="I179" s="13">
        <v>42131</v>
      </c>
      <c r="J179" s="14"/>
      <c r="K179" s="15">
        <v>42125</v>
      </c>
      <c r="L179" s="53" t="str">
        <f t="shared" si="12"/>
        <v>Mayıs</v>
      </c>
    </row>
    <row r="180" spans="1:12" x14ac:dyDescent="0.25">
      <c r="A180" t="str">
        <f t="shared" si="13"/>
        <v>201519</v>
      </c>
      <c r="B180" s="53" t="str">
        <f t="shared" si="10"/>
        <v>201519</v>
      </c>
      <c r="C180" t="str">
        <f t="shared" si="14"/>
        <v>Mayıs20152</v>
      </c>
      <c r="D180" t="s">
        <v>444</v>
      </c>
      <c r="E180">
        <v>2015</v>
      </c>
      <c r="F180">
        <f>+COUNTIF($K$162:K180,K180)</f>
        <v>2</v>
      </c>
      <c r="G180" s="12">
        <v>19</v>
      </c>
      <c r="H180" s="13">
        <v>42132</v>
      </c>
      <c r="I180" s="13">
        <v>42138</v>
      </c>
      <c r="J180" s="14"/>
      <c r="K180" s="15">
        <v>42125</v>
      </c>
      <c r="L180" s="53" t="str">
        <f t="shared" si="12"/>
        <v>Mayıs</v>
      </c>
    </row>
    <row r="181" spans="1:12" x14ac:dyDescent="0.25">
      <c r="A181" t="str">
        <f t="shared" si="13"/>
        <v>201520</v>
      </c>
      <c r="B181" s="53" t="str">
        <f t="shared" si="10"/>
        <v>201520</v>
      </c>
      <c r="C181" t="str">
        <f t="shared" si="14"/>
        <v>Mayıs20153</v>
      </c>
      <c r="D181" t="s">
        <v>444</v>
      </c>
      <c r="E181">
        <v>2015</v>
      </c>
      <c r="F181">
        <f>+COUNTIF($K$162:K181,K181)</f>
        <v>3</v>
      </c>
      <c r="G181" s="12">
        <v>20</v>
      </c>
      <c r="H181" s="13">
        <v>42139</v>
      </c>
      <c r="I181" s="13">
        <v>42145</v>
      </c>
      <c r="J181" s="14"/>
      <c r="K181" s="15">
        <v>42125</v>
      </c>
      <c r="L181" s="53" t="str">
        <f t="shared" si="12"/>
        <v>Mayıs</v>
      </c>
    </row>
    <row r="182" spans="1:12" x14ac:dyDescent="0.25">
      <c r="A182" t="str">
        <f t="shared" si="13"/>
        <v>201521</v>
      </c>
      <c r="B182" s="53" t="str">
        <f t="shared" si="10"/>
        <v>201521</v>
      </c>
      <c r="C182" t="str">
        <f t="shared" si="14"/>
        <v>Mayıs20154</v>
      </c>
      <c r="D182" t="s">
        <v>444</v>
      </c>
      <c r="E182">
        <v>2015</v>
      </c>
      <c r="F182">
        <f>+COUNTIF($K$162:K182,K182)</f>
        <v>4</v>
      </c>
      <c r="G182" s="12">
        <v>21</v>
      </c>
      <c r="H182" s="13">
        <v>42146</v>
      </c>
      <c r="I182" s="13">
        <v>42152</v>
      </c>
      <c r="J182" s="14"/>
      <c r="K182" s="15">
        <v>42125</v>
      </c>
      <c r="L182" s="53" t="str">
        <f t="shared" si="12"/>
        <v>Mayıs</v>
      </c>
    </row>
    <row r="183" spans="1:12" x14ac:dyDescent="0.25">
      <c r="A183" t="str">
        <f t="shared" si="13"/>
        <v>201522</v>
      </c>
      <c r="B183" s="53" t="str">
        <f t="shared" si="10"/>
        <v>201522</v>
      </c>
      <c r="C183" t="str">
        <f t="shared" si="14"/>
        <v>Haziran20151</v>
      </c>
      <c r="D183" t="s">
        <v>445</v>
      </c>
      <c r="E183">
        <v>2015</v>
      </c>
      <c r="F183">
        <f>+COUNTIF($K$162:K183,K183)</f>
        <v>1</v>
      </c>
      <c r="G183" s="16">
        <v>22</v>
      </c>
      <c r="H183" s="17">
        <v>42153</v>
      </c>
      <c r="I183" s="17">
        <v>42159</v>
      </c>
      <c r="J183" s="18"/>
      <c r="K183" s="19">
        <v>42156</v>
      </c>
      <c r="L183" s="53" t="str">
        <f t="shared" si="12"/>
        <v>Haziran</v>
      </c>
    </row>
    <row r="184" spans="1:12" x14ac:dyDescent="0.25">
      <c r="A184" t="str">
        <f t="shared" si="13"/>
        <v>201523</v>
      </c>
      <c r="B184" s="53" t="str">
        <f t="shared" si="10"/>
        <v>201523</v>
      </c>
      <c r="C184" t="str">
        <f t="shared" si="14"/>
        <v>Haziran20152</v>
      </c>
      <c r="D184" t="s">
        <v>445</v>
      </c>
      <c r="E184">
        <v>2015</v>
      </c>
      <c r="F184">
        <f>+COUNTIF($K$162:K184,K184)</f>
        <v>2</v>
      </c>
      <c r="G184" s="16">
        <v>23</v>
      </c>
      <c r="H184" s="17">
        <v>42160</v>
      </c>
      <c r="I184" s="17">
        <v>42166</v>
      </c>
      <c r="J184" s="18"/>
      <c r="K184" s="19">
        <v>42156</v>
      </c>
      <c r="L184" s="53" t="str">
        <f t="shared" si="12"/>
        <v>Haziran</v>
      </c>
    </row>
    <row r="185" spans="1:12" x14ac:dyDescent="0.25">
      <c r="A185" t="str">
        <f t="shared" si="13"/>
        <v>201524</v>
      </c>
      <c r="B185" s="53" t="str">
        <f t="shared" si="10"/>
        <v>201524</v>
      </c>
      <c r="C185" t="str">
        <f t="shared" si="14"/>
        <v>Haziran20153</v>
      </c>
      <c r="D185" t="s">
        <v>445</v>
      </c>
      <c r="E185">
        <v>2015</v>
      </c>
      <c r="F185">
        <f>+COUNTIF($K$162:K185,K185)</f>
        <v>3</v>
      </c>
      <c r="G185" s="16">
        <v>24</v>
      </c>
      <c r="H185" s="17">
        <v>42167</v>
      </c>
      <c r="I185" s="17">
        <v>42173</v>
      </c>
      <c r="J185" s="18"/>
      <c r="K185" s="19">
        <v>42156</v>
      </c>
      <c r="L185" s="53" t="str">
        <f t="shared" si="12"/>
        <v>Haziran</v>
      </c>
    </row>
    <row r="186" spans="1:12" x14ac:dyDescent="0.25">
      <c r="A186" t="str">
        <f t="shared" si="13"/>
        <v>201525</v>
      </c>
      <c r="B186" s="53" t="str">
        <f t="shared" si="10"/>
        <v>201525</v>
      </c>
      <c r="C186" t="str">
        <f t="shared" si="14"/>
        <v>Haziran20154</v>
      </c>
      <c r="D186" t="s">
        <v>445</v>
      </c>
      <c r="E186">
        <v>2015</v>
      </c>
      <c r="F186">
        <f>+COUNTIF($K$162:K186,K186)</f>
        <v>4</v>
      </c>
      <c r="G186" s="16">
        <v>25</v>
      </c>
      <c r="H186" s="17">
        <v>42174</v>
      </c>
      <c r="I186" s="17">
        <v>42180</v>
      </c>
      <c r="J186" s="18"/>
      <c r="K186" s="19">
        <v>42156</v>
      </c>
      <c r="L186" s="53" t="str">
        <f t="shared" si="12"/>
        <v>Haziran</v>
      </c>
    </row>
    <row r="187" spans="1:12" x14ac:dyDescent="0.25">
      <c r="A187" t="str">
        <f t="shared" si="13"/>
        <v>201526</v>
      </c>
      <c r="B187" s="53" t="str">
        <f t="shared" si="10"/>
        <v>201526</v>
      </c>
      <c r="C187" t="str">
        <f t="shared" si="14"/>
        <v>Haziran20155</v>
      </c>
      <c r="D187" t="s">
        <v>445</v>
      </c>
      <c r="E187">
        <v>2015</v>
      </c>
      <c r="F187">
        <f>+COUNTIF($K$162:K187,K187)</f>
        <v>5</v>
      </c>
      <c r="G187" s="16">
        <v>26</v>
      </c>
      <c r="H187" s="17">
        <v>42181</v>
      </c>
      <c r="I187" s="17">
        <v>42187</v>
      </c>
      <c r="J187" s="18"/>
      <c r="K187" s="19">
        <v>42156</v>
      </c>
      <c r="L187" s="53" t="str">
        <f t="shared" si="12"/>
        <v>Haziran</v>
      </c>
    </row>
    <row r="188" spans="1:12" x14ac:dyDescent="0.25">
      <c r="A188" t="str">
        <f t="shared" si="13"/>
        <v>201527</v>
      </c>
      <c r="B188" s="53" t="str">
        <f t="shared" si="10"/>
        <v>201527</v>
      </c>
      <c r="C188" t="str">
        <f t="shared" si="14"/>
        <v>Temmuz20151</v>
      </c>
      <c r="D188" t="s">
        <v>446</v>
      </c>
      <c r="E188">
        <v>2015</v>
      </c>
      <c r="F188">
        <f>+COUNTIF($K$162:K188,K188)</f>
        <v>1</v>
      </c>
      <c r="G188" s="12">
        <v>27</v>
      </c>
      <c r="H188" s="13">
        <v>42188</v>
      </c>
      <c r="I188" s="13">
        <v>42194</v>
      </c>
      <c r="J188" s="14"/>
      <c r="K188" s="15">
        <v>42186</v>
      </c>
      <c r="L188" s="53" t="str">
        <f t="shared" si="12"/>
        <v>Temmuz</v>
      </c>
    </row>
    <row r="189" spans="1:12" x14ac:dyDescent="0.25">
      <c r="A189" t="str">
        <f t="shared" si="13"/>
        <v>201528</v>
      </c>
      <c r="B189" s="53" t="str">
        <f t="shared" si="10"/>
        <v>201528</v>
      </c>
      <c r="C189" t="str">
        <f t="shared" si="14"/>
        <v>Temmuz20152</v>
      </c>
      <c r="D189" t="s">
        <v>446</v>
      </c>
      <c r="E189">
        <v>2015</v>
      </c>
      <c r="F189">
        <f>+COUNTIF($K$162:K189,K189)</f>
        <v>2</v>
      </c>
      <c r="G189" s="12">
        <v>28</v>
      </c>
      <c r="H189" s="13">
        <v>42195</v>
      </c>
      <c r="I189" s="13">
        <v>42201</v>
      </c>
      <c r="J189" s="14"/>
      <c r="K189" s="15">
        <v>42186</v>
      </c>
      <c r="L189" s="53" t="str">
        <f t="shared" si="12"/>
        <v>Temmuz</v>
      </c>
    </row>
    <row r="190" spans="1:12" x14ac:dyDescent="0.25">
      <c r="A190" t="str">
        <f t="shared" si="13"/>
        <v>201529</v>
      </c>
      <c r="B190" s="53" t="str">
        <f t="shared" si="10"/>
        <v>201529</v>
      </c>
      <c r="C190" t="str">
        <f t="shared" si="14"/>
        <v>Temmuz20153</v>
      </c>
      <c r="D190" t="s">
        <v>446</v>
      </c>
      <c r="E190">
        <v>2015</v>
      </c>
      <c r="F190">
        <f>+COUNTIF($K$162:K190,K190)</f>
        <v>3</v>
      </c>
      <c r="G190" s="12">
        <v>29</v>
      </c>
      <c r="H190" s="13">
        <v>42202</v>
      </c>
      <c r="I190" s="13">
        <v>42208</v>
      </c>
      <c r="J190" s="14"/>
      <c r="K190" s="15">
        <v>42186</v>
      </c>
      <c r="L190" s="53" t="str">
        <f t="shared" si="12"/>
        <v>Temmuz</v>
      </c>
    </row>
    <row r="191" spans="1:12" x14ac:dyDescent="0.25">
      <c r="A191" t="str">
        <f t="shared" si="13"/>
        <v>201530</v>
      </c>
      <c r="B191" s="53" t="str">
        <f t="shared" si="10"/>
        <v>201530</v>
      </c>
      <c r="C191" t="str">
        <f t="shared" si="14"/>
        <v>Temmuz20154</v>
      </c>
      <c r="D191" t="s">
        <v>446</v>
      </c>
      <c r="E191">
        <v>2015</v>
      </c>
      <c r="F191">
        <f>+COUNTIF($K$162:K191,K191)</f>
        <v>4</v>
      </c>
      <c r="G191" s="12">
        <v>30</v>
      </c>
      <c r="H191" s="13">
        <v>42209</v>
      </c>
      <c r="I191" s="13">
        <v>42215</v>
      </c>
      <c r="J191" s="14"/>
      <c r="K191" s="15">
        <v>42186</v>
      </c>
      <c r="L191" s="53" t="str">
        <f t="shared" si="12"/>
        <v>Temmuz</v>
      </c>
    </row>
    <row r="192" spans="1:12" x14ac:dyDescent="0.25">
      <c r="A192" t="str">
        <f t="shared" si="13"/>
        <v>201531</v>
      </c>
      <c r="B192" s="53" t="str">
        <f t="shared" si="10"/>
        <v>201531</v>
      </c>
      <c r="C192" t="str">
        <f t="shared" si="14"/>
        <v>Ağustos20151</v>
      </c>
      <c r="D192" t="s">
        <v>447</v>
      </c>
      <c r="E192">
        <v>2015</v>
      </c>
      <c r="F192">
        <f>+COUNTIF($K$162:K192,K192)</f>
        <v>1</v>
      </c>
      <c r="G192" s="16">
        <v>31</v>
      </c>
      <c r="H192" s="17">
        <v>42216</v>
      </c>
      <c r="I192" s="17">
        <v>42222</v>
      </c>
      <c r="J192" s="18"/>
      <c r="K192" s="19">
        <v>42217</v>
      </c>
      <c r="L192" s="53" t="str">
        <f t="shared" si="12"/>
        <v>Ağustos</v>
      </c>
    </row>
    <row r="193" spans="1:12" x14ac:dyDescent="0.25">
      <c r="A193" t="str">
        <f t="shared" si="13"/>
        <v>201532</v>
      </c>
      <c r="B193" s="53" t="str">
        <f t="shared" si="10"/>
        <v>201532</v>
      </c>
      <c r="C193" t="str">
        <f t="shared" si="14"/>
        <v>Ağustos20152</v>
      </c>
      <c r="D193" t="s">
        <v>447</v>
      </c>
      <c r="E193">
        <v>2015</v>
      </c>
      <c r="F193">
        <f>+COUNTIF($K$162:K193,K193)</f>
        <v>2</v>
      </c>
      <c r="G193" s="16">
        <v>32</v>
      </c>
      <c r="H193" s="17">
        <v>42223</v>
      </c>
      <c r="I193" s="17">
        <v>42229</v>
      </c>
      <c r="J193" s="18"/>
      <c r="K193" s="19">
        <v>42217</v>
      </c>
      <c r="L193" s="53" t="str">
        <f t="shared" si="12"/>
        <v>Ağustos</v>
      </c>
    </row>
    <row r="194" spans="1:12" x14ac:dyDescent="0.25">
      <c r="A194" t="str">
        <f t="shared" si="13"/>
        <v>201533</v>
      </c>
      <c r="B194" s="53" t="str">
        <f t="shared" si="10"/>
        <v>201533</v>
      </c>
      <c r="C194" t="str">
        <f t="shared" si="14"/>
        <v>Ağustos20153</v>
      </c>
      <c r="D194" t="s">
        <v>447</v>
      </c>
      <c r="E194">
        <v>2015</v>
      </c>
      <c r="F194">
        <f>+COUNTIF($K$162:K194,K194)</f>
        <v>3</v>
      </c>
      <c r="G194" s="16">
        <v>33</v>
      </c>
      <c r="H194" s="17">
        <v>42230</v>
      </c>
      <c r="I194" s="17">
        <v>42236</v>
      </c>
      <c r="J194" s="18"/>
      <c r="K194" s="19">
        <v>42217</v>
      </c>
      <c r="L194" s="53" t="str">
        <f t="shared" si="12"/>
        <v>Ağustos</v>
      </c>
    </row>
    <row r="195" spans="1:12" x14ac:dyDescent="0.25">
      <c r="A195" t="str">
        <f t="shared" si="13"/>
        <v>201534</v>
      </c>
      <c r="B195" s="53" t="str">
        <f t="shared" si="10"/>
        <v>201534</v>
      </c>
      <c r="C195" t="str">
        <f t="shared" si="14"/>
        <v>Ağustos20154</v>
      </c>
      <c r="D195" t="s">
        <v>447</v>
      </c>
      <c r="E195">
        <v>2015</v>
      </c>
      <c r="F195">
        <f>+COUNTIF($K$162:K195,K195)</f>
        <v>4</v>
      </c>
      <c r="G195" s="16">
        <v>34</v>
      </c>
      <c r="H195" s="17">
        <v>42237</v>
      </c>
      <c r="I195" s="17">
        <v>42243</v>
      </c>
      <c r="J195" s="18"/>
      <c r="K195" s="19">
        <v>42217</v>
      </c>
      <c r="L195" s="53" t="str">
        <f t="shared" si="12"/>
        <v>Ağustos</v>
      </c>
    </row>
    <row r="196" spans="1:12" x14ac:dyDescent="0.25">
      <c r="A196" t="str">
        <f t="shared" si="13"/>
        <v>201535</v>
      </c>
      <c r="B196" s="53" t="str">
        <f t="shared" si="10"/>
        <v>201535</v>
      </c>
      <c r="C196" t="str">
        <f t="shared" si="14"/>
        <v>Ağustos20155</v>
      </c>
      <c r="D196" t="s">
        <v>447</v>
      </c>
      <c r="E196">
        <v>2015</v>
      </c>
      <c r="F196">
        <f>+COUNTIF($K$162:K196,K196)</f>
        <v>5</v>
      </c>
      <c r="G196" s="16">
        <v>35</v>
      </c>
      <c r="H196" s="17">
        <v>42244</v>
      </c>
      <c r="I196" s="17">
        <v>42250</v>
      </c>
      <c r="J196" s="18"/>
      <c r="K196" s="19">
        <v>42217</v>
      </c>
      <c r="L196" s="53" t="str">
        <f t="shared" si="12"/>
        <v>Ağustos</v>
      </c>
    </row>
    <row r="197" spans="1:12" x14ac:dyDescent="0.25">
      <c r="A197" t="str">
        <f t="shared" si="13"/>
        <v>201536</v>
      </c>
      <c r="B197" s="53" t="str">
        <f t="shared" ref="B197:B260" si="15">+E197&amp;G197</f>
        <v>201536</v>
      </c>
      <c r="C197" t="str">
        <f t="shared" si="14"/>
        <v>Eylül20151</v>
      </c>
      <c r="D197" t="s">
        <v>448</v>
      </c>
      <c r="E197">
        <v>2015</v>
      </c>
      <c r="F197">
        <f>+COUNTIF($K$162:K197,K197)</f>
        <v>1</v>
      </c>
      <c r="G197" s="12">
        <v>36</v>
      </c>
      <c r="H197" s="13">
        <v>42251</v>
      </c>
      <c r="I197" s="13">
        <v>42257</v>
      </c>
      <c r="J197" s="14"/>
      <c r="K197" s="15">
        <v>42248</v>
      </c>
      <c r="L197" s="53" t="str">
        <f t="shared" ref="L197:L260" si="16">TEXT(K197,"aaaa")</f>
        <v>Eylül</v>
      </c>
    </row>
    <row r="198" spans="1:12" x14ac:dyDescent="0.25">
      <c r="A198" t="str">
        <f t="shared" si="13"/>
        <v>201537</v>
      </c>
      <c r="B198" s="53" t="str">
        <f t="shared" si="15"/>
        <v>201537</v>
      </c>
      <c r="C198" t="str">
        <f t="shared" si="14"/>
        <v>Eylül20152</v>
      </c>
      <c r="D198" t="s">
        <v>448</v>
      </c>
      <c r="E198">
        <v>2015</v>
      </c>
      <c r="F198">
        <f>+COUNTIF($K$162:K198,K198)</f>
        <v>2</v>
      </c>
      <c r="G198" s="12">
        <v>37</v>
      </c>
      <c r="H198" s="13">
        <v>42258</v>
      </c>
      <c r="I198" s="13">
        <v>42264</v>
      </c>
      <c r="J198" s="14"/>
      <c r="K198" s="15">
        <v>42248</v>
      </c>
      <c r="L198" s="53" t="str">
        <f t="shared" si="16"/>
        <v>Eylül</v>
      </c>
    </row>
    <row r="199" spans="1:12" x14ac:dyDescent="0.25">
      <c r="A199" t="str">
        <f t="shared" si="13"/>
        <v>201538</v>
      </c>
      <c r="B199" s="53" t="str">
        <f t="shared" si="15"/>
        <v>201538</v>
      </c>
      <c r="C199" t="str">
        <f t="shared" si="14"/>
        <v>Eylül20153</v>
      </c>
      <c r="D199" t="s">
        <v>448</v>
      </c>
      <c r="E199">
        <v>2015</v>
      </c>
      <c r="F199">
        <f>+COUNTIF($K$162:K199,K199)</f>
        <v>3</v>
      </c>
      <c r="G199" s="12">
        <v>38</v>
      </c>
      <c r="H199" s="13">
        <v>42265</v>
      </c>
      <c r="I199" s="13">
        <v>42271</v>
      </c>
      <c r="J199" s="14"/>
      <c r="K199" s="15">
        <v>42248</v>
      </c>
      <c r="L199" s="53" t="str">
        <f t="shared" si="16"/>
        <v>Eylül</v>
      </c>
    </row>
    <row r="200" spans="1:12" x14ac:dyDescent="0.25">
      <c r="A200" t="str">
        <f t="shared" si="13"/>
        <v>201539</v>
      </c>
      <c r="B200" s="53" t="str">
        <f t="shared" si="15"/>
        <v>201539</v>
      </c>
      <c r="C200" t="str">
        <f t="shared" si="14"/>
        <v>Eylül20154</v>
      </c>
      <c r="D200" t="s">
        <v>448</v>
      </c>
      <c r="E200">
        <v>2015</v>
      </c>
      <c r="F200">
        <f>+COUNTIF($K$162:K200,K200)</f>
        <v>4</v>
      </c>
      <c r="G200" s="12">
        <v>39</v>
      </c>
      <c r="H200" s="13">
        <v>42272</v>
      </c>
      <c r="I200" s="13">
        <v>42278</v>
      </c>
      <c r="J200" s="14"/>
      <c r="K200" s="15">
        <v>42248</v>
      </c>
      <c r="L200" s="53" t="str">
        <f t="shared" si="16"/>
        <v>Eylül</v>
      </c>
    </row>
    <row r="201" spans="1:12" x14ac:dyDescent="0.25">
      <c r="A201" t="str">
        <f t="shared" si="13"/>
        <v>201540</v>
      </c>
      <c r="B201" s="53" t="str">
        <f t="shared" si="15"/>
        <v>201540</v>
      </c>
      <c r="C201" t="str">
        <f t="shared" si="14"/>
        <v>Ekim20151</v>
      </c>
      <c r="D201" t="s">
        <v>449</v>
      </c>
      <c r="E201">
        <v>2015</v>
      </c>
      <c r="F201">
        <f>+COUNTIF($K$162:K201,K201)</f>
        <v>1</v>
      </c>
      <c r="G201" s="16">
        <v>40</v>
      </c>
      <c r="H201" s="17">
        <v>42279</v>
      </c>
      <c r="I201" s="17">
        <v>42285</v>
      </c>
      <c r="J201" s="18"/>
      <c r="K201" s="19">
        <v>42278</v>
      </c>
      <c r="L201" s="53" t="str">
        <f t="shared" si="16"/>
        <v>Ekim</v>
      </c>
    </row>
    <row r="202" spans="1:12" x14ac:dyDescent="0.25">
      <c r="A202" t="str">
        <f t="shared" si="13"/>
        <v>201541</v>
      </c>
      <c r="B202" s="53" t="str">
        <f t="shared" si="15"/>
        <v>201541</v>
      </c>
      <c r="C202" t="str">
        <f t="shared" si="14"/>
        <v>Ekim20152</v>
      </c>
      <c r="D202" t="s">
        <v>449</v>
      </c>
      <c r="E202">
        <v>2015</v>
      </c>
      <c r="F202">
        <f>+COUNTIF($K$162:K202,K202)</f>
        <v>2</v>
      </c>
      <c r="G202" s="16">
        <v>41</v>
      </c>
      <c r="H202" s="17">
        <v>42286</v>
      </c>
      <c r="I202" s="17">
        <v>42292</v>
      </c>
      <c r="J202" s="18"/>
      <c r="K202" s="19">
        <v>42278</v>
      </c>
      <c r="L202" s="53" t="str">
        <f t="shared" si="16"/>
        <v>Ekim</v>
      </c>
    </row>
    <row r="203" spans="1:12" x14ac:dyDescent="0.25">
      <c r="A203" t="str">
        <f t="shared" si="13"/>
        <v>201542</v>
      </c>
      <c r="B203" s="53" t="str">
        <f t="shared" si="15"/>
        <v>201542</v>
      </c>
      <c r="C203" t="str">
        <f t="shared" si="14"/>
        <v>Ekim20153</v>
      </c>
      <c r="D203" t="s">
        <v>449</v>
      </c>
      <c r="E203">
        <v>2015</v>
      </c>
      <c r="F203">
        <f>+COUNTIF($K$162:K203,K203)</f>
        <v>3</v>
      </c>
      <c r="G203" s="16">
        <v>42</v>
      </c>
      <c r="H203" s="17">
        <v>42293</v>
      </c>
      <c r="I203" s="17">
        <v>42299</v>
      </c>
      <c r="J203" s="18"/>
      <c r="K203" s="19">
        <v>42278</v>
      </c>
      <c r="L203" s="53" t="str">
        <f t="shared" si="16"/>
        <v>Ekim</v>
      </c>
    </row>
    <row r="204" spans="1:12" x14ac:dyDescent="0.25">
      <c r="A204" t="str">
        <f t="shared" si="13"/>
        <v>201543</v>
      </c>
      <c r="B204" s="53" t="str">
        <f t="shared" si="15"/>
        <v>201543</v>
      </c>
      <c r="C204" t="str">
        <f t="shared" si="14"/>
        <v>Ekim20154</v>
      </c>
      <c r="D204" t="s">
        <v>449</v>
      </c>
      <c r="E204">
        <v>2015</v>
      </c>
      <c r="F204">
        <f>+COUNTIF($K$162:K204,K204)</f>
        <v>4</v>
      </c>
      <c r="G204" s="16">
        <v>43</v>
      </c>
      <c r="H204" s="17">
        <v>42300</v>
      </c>
      <c r="I204" s="17">
        <v>42306</v>
      </c>
      <c r="J204" s="18"/>
      <c r="K204" s="19">
        <v>42278</v>
      </c>
      <c r="L204" s="53" t="str">
        <f t="shared" si="16"/>
        <v>Ekim</v>
      </c>
    </row>
    <row r="205" spans="1:12" x14ac:dyDescent="0.25">
      <c r="A205" t="str">
        <f t="shared" si="13"/>
        <v>201544</v>
      </c>
      <c r="B205" s="53" t="str">
        <f t="shared" si="15"/>
        <v>201544</v>
      </c>
      <c r="C205" t="str">
        <f t="shared" si="14"/>
        <v>Kasım20151</v>
      </c>
      <c r="D205" t="s">
        <v>450</v>
      </c>
      <c r="E205">
        <v>2015</v>
      </c>
      <c r="F205">
        <f>+COUNTIF($K$162:K205,K205)</f>
        <v>1</v>
      </c>
      <c r="G205" s="12">
        <v>44</v>
      </c>
      <c r="H205" s="13">
        <v>42307</v>
      </c>
      <c r="I205" s="13">
        <v>42313</v>
      </c>
      <c r="J205" s="14"/>
      <c r="K205" s="15">
        <v>42309</v>
      </c>
      <c r="L205" s="53" t="str">
        <f t="shared" si="16"/>
        <v>Kasım</v>
      </c>
    </row>
    <row r="206" spans="1:12" x14ac:dyDescent="0.25">
      <c r="A206" t="str">
        <f t="shared" si="13"/>
        <v>201545</v>
      </c>
      <c r="B206" s="53" t="str">
        <f t="shared" si="15"/>
        <v>201545</v>
      </c>
      <c r="C206" t="str">
        <f t="shared" si="14"/>
        <v>Kasım20152</v>
      </c>
      <c r="D206" t="s">
        <v>450</v>
      </c>
      <c r="E206">
        <v>2015</v>
      </c>
      <c r="F206">
        <f>+COUNTIF($K$162:K206,K206)</f>
        <v>2</v>
      </c>
      <c r="G206" s="12">
        <v>45</v>
      </c>
      <c r="H206" s="13">
        <v>42314</v>
      </c>
      <c r="I206" s="13">
        <v>42320</v>
      </c>
      <c r="J206" s="14"/>
      <c r="K206" s="15">
        <v>42309</v>
      </c>
      <c r="L206" s="53" t="str">
        <f t="shared" si="16"/>
        <v>Kasım</v>
      </c>
    </row>
    <row r="207" spans="1:12" x14ac:dyDescent="0.25">
      <c r="A207" t="str">
        <f t="shared" si="13"/>
        <v>201546</v>
      </c>
      <c r="B207" s="53" t="str">
        <f t="shared" si="15"/>
        <v>201546</v>
      </c>
      <c r="C207" t="str">
        <f t="shared" si="14"/>
        <v>Kasım20153</v>
      </c>
      <c r="D207" t="s">
        <v>450</v>
      </c>
      <c r="E207">
        <v>2015</v>
      </c>
      <c r="F207">
        <f>+COUNTIF($K$162:K207,K207)</f>
        <v>3</v>
      </c>
      <c r="G207" s="12">
        <v>46</v>
      </c>
      <c r="H207" s="13">
        <v>42321</v>
      </c>
      <c r="I207" s="13">
        <v>42327</v>
      </c>
      <c r="J207" s="14"/>
      <c r="K207" s="15">
        <v>42309</v>
      </c>
      <c r="L207" s="53" t="str">
        <f t="shared" si="16"/>
        <v>Kasım</v>
      </c>
    </row>
    <row r="208" spans="1:12" x14ac:dyDescent="0.25">
      <c r="A208" t="str">
        <f t="shared" si="13"/>
        <v>201547</v>
      </c>
      <c r="B208" s="53" t="str">
        <f t="shared" si="15"/>
        <v>201547</v>
      </c>
      <c r="C208" t="str">
        <f t="shared" si="14"/>
        <v>Kasım20154</v>
      </c>
      <c r="D208" t="s">
        <v>450</v>
      </c>
      <c r="E208">
        <v>2015</v>
      </c>
      <c r="F208">
        <f>+COUNTIF($K$162:K208,K208)</f>
        <v>4</v>
      </c>
      <c r="G208" s="12">
        <v>47</v>
      </c>
      <c r="H208" s="13">
        <v>42328</v>
      </c>
      <c r="I208" s="13">
        <v>42334</v>
      </c>
      <c r="J208" s="14"/>
      <c r="K208" s="15">
        <v>42309</v>
      </c>
      <c r="L208" s="53" t="str">
        <f t="shared" si="16"/>
        <v>Kasım</v>
      </c>
    </row>
    <row r="209" spans="1:12" x14ac:dyDescent="0.25">
      <c r="A209" t="str">
        <f t="shared" si="13"/>
        <v>201548</v>
      </c>
      <c r="B209" s="53" t="str">
        <f t="shared" si="15"/>
        <v>201548</v>
      </c>
      <c r="C209" t="str">
        <f t="shared" si="14"/>
        <v>Kasım20155</v>
      </c>
      <c r="D209" t="s">
        <v>450</v>
      </c>
      <c r="E209">
        <v>2015</v>
      </c>
      <c r="F209">
        <f>+COUNTIF($K$162:K209,K209)</f>
        <v>5</v>
      </c>
      <c r="G209" s="12">
        <v>48</v>
      </c>
      <c r="H209" s="13">
        <v>42335</v>
      </c>
      <c r="I209" s="13">
        <v>42341</v>
      </c>
      <c r="J209" s="14"/>
      <c r="K209" s="15">
        <v>42309</v>
      </c>
      <c r="L209" s="53" t="str">
        <f t="shared" si="16"/>
        <v>Kasım</v>
      </c>
    </row>
    <row r="210" spans="1:12" x14ac:dyDescent="0.25">
      <c r="A210" t="str">
        <f t="shared" si="13"/>
        <v>201549</v>
      </c>
      <c r="B210" s="53" t="str">
        <f t="shared" si="15"/>
        <v>201549</v>
      </c>
      <c r="C210" t="str">
        <f t="shared" si="14"/>
        <v>Aralık20151</v>
      </c>
      <c r="D210" t="s">
        <v>451</v>
      </c>
      <c r="E210">
        <v>2015</v>
      </c>
      <c r="F210">
        <f>+COUNTIF($K$162:K210,K210)</f>
        <v>1</v>
      </c>
      <c r="G210" s="16">
        <v>49</v>
      </c>
      <c r="H210" s="17">
        <v>42342</v>
      </c>
      <c r="I210" s="17">
        <v>42348</v>
      </c>
      <c r="J210" s="18"/>
      <c r="K210" s="19">
        <v>42339</v>
      </c>
      <c r="L210" s="53" t="str">
        <f t="shared" si="16"/>
        <v>Aralık</v>
      </c>
    </row>
    <row r="211" spans="1:12" x14ac:dyDescent="0.25">
      <c r="A211" t="str">
        <f t="shared" si="13"/>
        <v>201550</v>
      </c>
      <c r="B211" s="53" t="str">
        <f t="shared" si="15"/>
        <v>201550</v>
      </c>
      <c r="C211" t="str">
        <f t="shared" si="14"/>
        <v>Aralık20152</v>
      </c>
      <c r="D211" t="s">
        <v>451</v>
      </c>
      <c r="E211">
        <v>2015</v>
      </c>
      <c r="F211">
        <f>+COUNTIF($K$162:K211,K211)</f>
        <v>2</v>
      </c>
      <c r="G211" s="16">
        <v>50</v>
      </c>
      <c r="H211" s="17">
        <v>42349</v>
      </c>
      <c r="I211" s="17">
        <v>42355</v>
      </c>
      <c r="J211" s="18"/>
      <c r="K211" s="19">
        <v>42339</v>
      </c>
      <c r="L211" s="53" t="str">
        <f t="shared" si="16"/>
        <v>Aralık</v>
      </c>
    </row>
    <row r="212" spans="1:12" x14ac:dyDescent="0.25">
      <c r="A212" t="str">
        <f t="shared" si="13"/>
        <v>201551</v>
      </c>
      <c r="B212" s="53" t="str">
        <f t="shared" si="15"/>
        <v>201551</v>
      </c>
      <c r="C212" t="str">
        <f t="shared" si="14"/>
        <v>Aralık20153</v>
      </c>
      <c r="D212" t="s">
        <v>451</v>
      </c>
      <c r="E212">
        <v>2015</v>
      </c>
      <c r="F212">
        <f>+COUNTIF($K$162:K212,K212)</f>
        <v>3</v>
      </c>
      <c r="G212" s="16">
        <v>51</v>
      </c>
      <c r="H212" s="17">
        <v>42356</v>
      </c>
      <c r="I212" s="17">
        <v>42362</v>
      </c>
      <c r="J212" s="18"/>
      <c r="K212" s="19">
        <v>42339</v>
      </c>
      <c r="L212" s="53" t="str">
        <f t="shared" si="16"/>
        <v>Aralık</v>
      </c>
    </row>
    <row r="213" spans="1:12" x14ac:dyDescent="0.25">
      <c r="A213" t="str">
        <f t="shared" si="13"/>
        <v>201552</v>
      </c>
      <c r="B213" s="53" t="str">
        <f t="shared" si="15"/>
        <v>201552</v>
      </c>
      <c r="C213" t="str">
        <f t="shared" si="14"/>
        <v>Aralık20154</v>
      </c>
      <c r="D213" t="s">
        <v>451</v>
      </c>
      <c r="E213">
        <v>2015</v>
      </c>
      <c r="F213">
        <f>+COUNTIF($K$162:K213,K213)</f>
        <v>4</v>
      </c>
      <c r="G213" s="16">
        <v>52</v>
      </c>
      <c r="H213" s="17">
        <v>42363</v>
      </c>
      <c r="I213" s="17">
        <v>42369</v>
      </c>
      <c r="J213" s="18"/>
      <c r="K213" s="19">
        <v>42339</v>
      </c>
      <c r="L213" s="53" t="str">
        <f t="shared" si="16"/>
        <v>Aralık</v>
      </c>
    </row>
    <row r="214" spans="1:12" x14ac:dyDescent="0.25">
      <c r="A214" t="str">
        <f t="shared" si="13"/>
        <v>20161</v>
      </c>
      <c r="B214" s="53" t="str">
        <f t="shared" si="15"/>
        <v>20161</v>
      </c>
      <c r="C214" t="str">
        <f t="shared" si="14"/>
        <v>Ocak20161</v>
      </c>
      <c r="D214" t="s">
        <v>440</v>
      </c>
      <c r="E214">
        <v>2016</v>
      </c>
      <c r="F214">
        <f>+COUNTIF($K$162:K214,K214)</f>
        <v>1</v>
      </c>
      <c r="G214" s="12">
        <v>1</v>
      </c>
      <c r="H214" s="13">
        <v>42370</v>
      </c>
      <c r="I214" s="13">
        <v>42376</v>
      </c>
      <c r="J214" s="14"/>
      <c r="K214" s="15">
        <v>42370</v>
      </c>
      <c r="L214" s="53" t="str">
        <f t="shared" si="16"/>
        <v>Ocak</v>
      </c>
    </row>
    <row r="215" spans="1:12" x14ac:dyDescent="0.25">
      <c r="A215" t="str">
        <f t="shared" si="13"/>
        <v>20162</v>
      </c>
      <c r="B215" s="53" t="str">
        <f t="shared" si="15"/>
        <v>20162</v>
      </c>
      <c r="C215" t="str">
        <f t="shared" si="14"/>
        <v>Ocak20162</v>
      </c>
      <c r="D215" t="s">
        <v>440</v>
      </c>
      <c r="E215">
        <v>2016</v>
      </c>
      <c r="F215">
        <f>+COUNTIF($K$162:K215,K215)</f>
        <v>2</v>
      </c>
      <c r="G215" s="12">
        <v>2</v>
      </c>
      <c r="H215" s="13">
        <v>42377</v>
      </c>
      <c r="I215" s="13">
        <v>42383</v>
      </c>
      <c r="J215" s="14"/>
      <c r="K215" s="15">
        <v>42370</v>
      </c>
      <c r="L215" s="53" t="str">
        <f t="shared" si="16"/>
        <v>Ocak</v>
      </c>
    </row>
    <row r="216" spans="1:12" x14ac:dyDescent="0.25">
      <c r="A216" t="str">
        <f t="shared" si="13"/>
        <v>20163</v>
      </c>
      <c r="B216" s="53" t="str">
        <f t="shared" si="15"/>
        <v>20163</v>
      </c>
      <c r="C216" t="str">
        <f t="shared" si="14"/>
        <v>Ocak20163</v>
      </c>
      <c r="D216" t="s">
        <v>440</v>
      </c>
      <c r="E216">
        <v>2016</v>
      </c>
      <c r="F216">
        <f>+COUNTIF($K$162:K216,K216)</f>
        <v>3</v>
      </c>
      <c r="G216" s="12">
        <v>3</v>
      </c>
      <c r="H216" s="13">
        <v>42384</v>
      </c>
      <c r="I216" s="13">
        <v>42390</v>
      </c>
      <c r="J216" s="14"/>
      <c r="K216" s="15">
        <v>42370</v>
      </c>
      <c r="L216" s="53" t="str">
        <f t="shared" si="16"/>
        <v>Ocak</v>
      </c>
    </row>
    <row r="217" spans="1:12" x14ac:dyDescent="0.25">
      <c r="A217" t="str">
        <f t="shared" si="13"/>
        <v>20164</v>
      </c>
      <c r="B217" s="53" t="str">
        <f t="shared" si="15"/>
        <v>20164</v>
      </c>
      <c r="C217" t="str">
        <f t="shared" si="14"/>
        <v>Ocak20164</v>
      </c>
      <c r="D217" t="s">
        <v>440</v>
      </c>
      <c r="E217">
        <v>2016</v>
      </c>
      <c r="F217">
        <f>+COUNTIF($K$162:K217,K217)</f>
        <v>4</v>
      </c>
      <c r="G217" s="12">
        <v>4</v>
      </c>
      <c r="H217" s="13">
        <v>42391</v>
      </c>
      <c r="I217" s="13">
        <v>42397</v>
      </c>
      <c r="J217" s="14"/>
      <c r="K217" s="15">
        <v>42370</v>
      </c>
      <c r="L217" s="53" t="str">
        <f t="shared" si="16"/>
        <v>Ocak</v>
      </c>
    </row>
    <row r="218" spans="1:12" x14ac:dyDescent="0.25">
      <c r="A218" t="str">
        <f t="shared" si="13"/>
        <v>20165</v>
      </c>
      <c r="B218" s="53" t="str">
        <f t="shared" si="15"/>
        <v>20165</v>
      </c>
      <c r="C218" t="str">
        <f t="shared" si="14"/>
        <v>Şubat20161</v>
      </c>
      <c r="D218" t="s">
        <v>441</v>
      </c>
      <c r="E218">
        <v>2016</v>
      </c>
      <c r="F218">
        <f>+COUNTIF($K$162:K218,K218)</f>
        <v>1</v>
      </c>
      <c r="G218" s="16">
        <v>5</v>
      </c>
      <c r="H218" s="17">
        <v>42398</v>
      </c>
      <c r="I218" s="17">
        <v>42404</v>
      </c>
      <c r="J218" s="18"/>
      <c r="K218" s="19">
        <v>42401</v>
      </c>
      <c r="L218" s="53" t="str">
        <f t="shared" si="16"/>
        <v>Şubat</v>
      </c>
    </row>
    <row r="219" spans="1:12" x14ac:dyDescent="0.25">
      <c r="A219" t="str">
        <f t="shared" si="13"/>
        <v>20166</v>
      </c>
      <c r="B219" s="53" t="str">
        <f t="shared" si="15"/>
        <v>20166</v>
      </c>
      <c r="C219" t="str">
        <f t="shared" si="14"/>
        <v>Şubat20162</v>
      </c>
      <c r="D219" t="s">
        <v>441</v>
      </c>
      <c r="E219">
        <v>2016</v>
      </c>
      <c r="F219">
        <f>+COUNTIF($K$162:K219,K219)</f>
        <v>2</v>
      </c>
      <c r="G219" s="16">
        <v>6</v>
      </c>
      <c r="H219" s="17">
        <v>42405</v>
      </c>
      <c r="I219" s="17">
        <v>42411</v>
      </c>
      <c r="J219" s="18"/>
      <c r="K219" s="19">
        <v>42401</v>
      </c>
      <c r="L219" s="53" t="str">
        <f t="shared" si="16"/>
        <v>Şubat</v>
      </c>
    </row>
    <row r="220" spans="1:12" x14ac:dyDescent="0.25">
      <c r="A220" t="str">
        <f t="shared" si="13"/>
        <v>20167</v>
      </c>
      <c r="B220" s="53" t="str">
        <f t="shared" si="15"/>
        <v>20167</v>
      </c>
      <c r="C220" t="str">
        <f t="shared" si="14"/>
        <v>Şubat20163</v>
      </c>
      <c r="D220" t="s">
        <v>441</v>
      </c>
      <c r="E220">
        <v>2016</v>
      </c>
      <c r="F220">
        <f>+COUNTIF($K$162:K220,K220)</f>
        <v>3</v>
      </c>
      <c r="G220" s="16">
        <v>7</v>
      </c>
      <c r="H220" s="17">
        <v>42412</v>
      </c>
      <c r="I220" s="17">
        <v>42418</v>
      </c>
      <c r="J220" s="18"/>
      <c r="K220" s="19">
        <v>42401</v>
      </c>
      <c r="L220" s="53" t="str">
        <f t="shared" si="16"/>
        <v>Şubat</v>
      </c>
    </row>
    <row r="221" spans="1:12" x14ac:dyDescent="0.25">
      <c r="A221" t="str">
        <f t="shared" si="13"/>
        <v>20168</v>
      </c>
      <c r="B221" s="53" t="str">
        <f t="shared" si="15"/>
        <v>20168</v>
      </c>
      <c r="C221" t="str">
        <f t="shared" si="14"/>
        <v>Şubat20164</v>
      </c>
      <c r="D221" t="s">
        <v>441</v>
      </c>
      <c r="E221">
        <v>2016</v>
      </c>
      <c r="F221">
        <f>+COUNTIF($K$162:K221,K221)</f>
        <v>4</v>
      </c>
      <c r="G221" s="16">
        <v>8</v>
      </c>
      <c r="H221" s="17">
        <v>42419</v>
      </c>
      <c r="I221" s="17">
        <v>42425</v>
      </c>
      <c r="J221" s="18"/>
      <c r="K221" s="19">
        <v>42401</v>
      </c>
      <c r="L221" s="53" t="str">
        <f t="shared" si="16"/>
        <v>Şubat</v>
      </c>
    </row>
    <row r="222" spans="1:12" x14ac:dyDescent="0.25">
      <c r="A222" t="str">
        <f t="shared" si="13"/>
        <v>20169</v>
      </c>
      <c r="B222" s="53" t="str">
        <f t="shared" si="15"/>
        <v>20169</v>
      </c>
      <c r="C222" t="str">
        <f t="shared" si="14"/>
        <v>Şubat20165</v>
      </c>
      <c r="D222" t="s">
        <v>441</v>
      </c>
      <c r="E222">
        <v>2016</v>
      </c>
      <c r="F222">
        <f>+COUNTIF($K$162:K222,K222)</f>
        <v>5</v>
      </c>
      <c r="G222" s="16">
        <v>9</v>
      </c>
      <c r="H222" s="17">
        <v>42426</v>
      </c>
      <c r="I222" s="17">
        <v>42432</v>
      </c>
      <c r="J222" s="18"/>
      <c r="K222" s="19">
        <v>42401</v>
      </c>
      <c r="L222" s="53" t="str">
        <f t="shared" si="16"/>
        <v>Şubat</v>
      </c>
    </row>
    <row r="223" spans="1:12" x14ac:dyDescent="0.25">
      <c r="A223" t="str">
        <f t="shared" si="13"/>
        <v>201610</v>
      </c>
      <c r="B223" s="53" t="str">
        <f t="shared" si="15"/>
        <v>201610</v>
      </c>
      <c r="C223" t="str">
        <f t="shared" si="14"/>
        <v>Mart20161</v>
      </c>
      <c r="D223" t="s">
        <v>442</v>
      </c>
      <c r="E223">
        <v>2016</v>
      </c>
      <c r="F223">
        <f>+COUNTIF($K$162:K223,K223)</f>
        <v>1</v>
      </c>
      <c r="G223" s="12">
        <v>10</v>
      </c>
      <c r="H223" s="13">
        <v>42433</v>
      </c>
      <c r="I223" s="13">
        <v>42439</v>
      </c>
      <c r="J223" s="14"/>
      <c r="K223" s="15">
        <v>42430</v>
      </c>
      <c r="L223" s="53" t="str">
        <f t="shared" si="16"/>
        <v>Mart</v>
      </c>
    </row>
    <row r="224" spans="1:12" x14ac:dyDescent="0.25">
      <c r="A224" t="str">
        <f t="shared" si="13"/>
        <v>201611</v>
      </c>
      <c r="B224" s="53" t="str">
        <f t="shared" si="15"/>
        <v>201611</v>
      </c>
      <c r="C224" t="str">
        <f t="shared" si="14"/>
        <v>Mart20162</v>
      </c>
      <c r="D224" t="s">
        <v>442</v>
      </c>
      <c r="E224">
        <v>2016</v>
      </c>
      <c r="F224">
        <f>+COUNTIF($K$162:K224,K224)</f>
        <v>2</v>
      </c>
      <c r="G224" s="12">
        <v>11</v>
      </c>
      <c r="H224" s="13">
        <v>42440</v>
      </c>
      <c r="I224" s="13">
        <v>42446</v>
      </c>
      <c r="J224" s="14"/>
      <c r="K224" s="15">
        <v>42430</v>
      </c>
      <c r="L224" s="53" t="str">
        <f t="shared" si="16"/>
        <v>Mart</v>
      </c>
    </row>
    <row r="225" spans="1:12" x14ac:dyDescent="0.25">
      <c r="A225" t="str">
        <f t="shared" si="13"/>
        <v>201612</v>
      </c>
      <c r="B225" s="53" t="str">
        <f t="shared" si="15"/>
        <v>201612</v>
      </c>
      <c r="C225" t="str">
        <f t="shared" si="14"/>
        <v>Mart20163</v>
      </c>
      <c r="D225" t="s">
        <v>442</v>
      </c>
      <c r="E225">
        <v>2016</v>
      </c>
      <c r="F225">
        <f>+COUNTIF($K$162:K225,K225)</f>
        <v>3</v>
      </c>
      <c r="G225" s="12">
        <v>12</v>
      </c>
      <c r="H225" s="13">
        <v>42447</v>
      </c>
      <c r="I225" s="13">
        <v>42453</v>
      </c>
      <c r="J225" s="14"/>
      <c r="K225" s="15">
        <v>42430</v>
      </c>
      <c r="L225" s="53" t="str">
        <f t="shared" si="16"/>
        <v>Mart</v>
      </c>
    </row>
    <row r="226" spans="1:12" x14ac:dyDescent="0.25">
      <c r="A226" t="str">
        <f t="shared" si="13"/>
        <v>201613</v>
      </c>
      <c r="B226" s="53" t="str">
        <f t="shared" si="15"/>
        <v>201613</v>
      </c>
      <c r="C226" t="str">
        <f t="shared" si="14"/>
        <v>Mart20164</v>
      </c>
      <c r="D226" t="s">
        <v>442</v>
      </c>
      <c r="E226">
        <v>2016</v>
      </c>
      <c r="F226">
        <f>+COUNTIF($K$162:K226,K226)</f>
        <v>4</v>
      </c>
      <c r="G226" s="12">
        <v>13</v>
      </c>
      <c r="H226" s="13">
        <v>42454</v>
      </c>
      <c r="I226" s="13">
        <v>42460</v>
      </c>
      <c r="J226" s="14"/>
      <c r="K226" s="15">
        <v>42430</v>
      </c>
      <c r="L226" s="53" t="str">
        <f t="shared" si="16"/>
        <v>Mart</v>
      </c>
    </row>
    <row r="227" spans="1:12" x14ac:dyDescent="0.25">
      <c r="A227" t="str">
        <f t="shared" ref="A227:A290" si="17">+E227&amp;G227</f>
        <v>201614</v>
      </c>
      <c r="B227" s="53" t="str">
        <f t="shared" si="15"/>
        <v>201614</v>
      </c>
      <c r="C227" t="str">
        <f t="shared" ref="C227:C290" si="18">+D227&amp;E227&amp;F227</f>
        <v>Nisan20161</v>
      </c>
      <c r="D227" t="s">
        <v>443</v>
      </c>
      <c r="E227">
        <v>2016</v>
      </c>
      <c r="F227">
        <f>+COUNTIF($K$162:K227,K227)</f>
        <v>1</v>
      </c>
      <c r="G227" s="16">
        <v>14</v>
      </c>
      <c r="H227" s="17">
        <v>42461</v>
      </c>
      <c r="I227" s="17">
        <v>42467</v>
      </c>
      <c r="J227" s="18"/>
      <c r="K227" s="19">
        <v>42461</v>
      </c>
      <c r="L227" s="53" t="str">
        <f t="shared" si="16"/>
        <v>Nisan</v>
      </c>
    </row>
    <row r="228" spans="1:12" x14ac:dyDescent="0.25">
      <c r="A228" t="str">
        <f t="shared" si="17"/>
        <v>201615</v>
      </c>
      <c r="B228" s="53" t="str">
        <f t="shared" si="15"/>
        <v>201615</v>
      </c>
      <c r="C228" t="str">
        <f t="shared" si="18"/>
        <v>Nisan20162</v>
      </c>
      <c r="D228" t="s">
        <v>443</v>
      </c>
      <c r="E228">
        <v>2016</v>
      </c>
      <c r="F228">
        <f>+COUNTIF($K$162:K228,K228)</f>
        <v>2</v>
      </c>
      <c r="G228" s="16">
        <v>15</v>
      </c>
      <c r="H228" s="17">
        <v>42468</v>
      </c>
      <c r="I228" s="17">
        <v>42474</v>
      </c>
      <c r="J228" s="18"/>
      <c r="K228" s="19">
        <v>42461</v>
      </c>
      <c r="L228" s="53" t="str">
        <f t="shared" si="16"/>
        <v>Nisan</v>
      </c>
    </row>
    <row r="229" spans="1:12" x14ac:dyDescent="0.25">
      <c r="A229" t="str">
        <f t="shared" si="17"/>
        <v>201616</v>
      </c>
      <c r="B229" s="53" t="str">
        <f t="shared" si="15"/>
        <v>201616</v>
      </c>
      <c r="C229" t="str">
        <f t="shared" si="18"/>
        <v>Nisan20163</v>
      </c>
      <c r="D229" t="s">
        <v>443</v>
      </c>
      <c r="E229">
        <v>2016</v>
      </c>
      <c r="F229">
        <f>+COUNTIF($K$162:K229,K229)</f>
        <v>3</v>
      </c>
      <c r="G229" s="16">
        <v>16</v>
      </c>
      <c r="H229" s="17">
        <v>42475</v>
      </c>
      <c r="I229" s="17">
        <v>42481</v>
      </c>
      <c r="J229" s="18"/>
      <c r="K229" s="19">
        <v>42461</v>
      </c>
      <c r="L229" s="53" t="str">
        <f t="shared" si="16"/>
        <v>Nisan</v>
      </c>
    </row>
    <row r="230" spans="1:12" x14ac:dyDescent="0.25">
      <c r="A230" t="str">
        <f t="shared" si="17"/>
        <v>201617</v>
      </c>
      <c r="B230" s="53" t="str">
        <f t="shared" si="15"/>
        <v>201617</v>
      </c>
      <c r="C230" t="str">
        <f t="shared" si="18"/>
        <v>Nisan20164</v>
      </c>
      <c r="D230" t="s">
        <v>443</v>
      </c>
      <c r="E230">
        <v>2016</v>
      </c>
      <c r="F230">
        <f>+COUNTIF($K$162:K230,K230)</f>
        <v>4</v>
      </c>
      <c r="G230" s="16">
        <v>17</v>
      </c>
      <c r="H230" s="17">
        <v>42482</v>
      </c>
      <c r="I230" s="17">
        <v>42488</v>
      </c>
      <c r="J230" s="18"/>
      <c r="K230" s="19">
        <v>42461</v>
      </c>
      <c r="L230" s="53" t="str">
        <f t="shared" si="16"/>
        <v>Nisan</v>
      </c>
    </row>
    <row r="231" spans="1:12" x14ac:dyDescent="0.25">
      <c r="A231" t="str">
        <f t="shared" si="17"/>
        <v>201618</v>
      </c>
      <c r="B231" s="53" t="str">
        <f t="shared" si="15"/>
        <v>201618</v>
      </c>
      <c r="C231" t="str">
        <f t="shared" si="18"/>
        <v>Mayıs20161</v>
      </c>
      <c r="D231" t="s">
        <v>444</v>
      </c>
      <c r="E231">
        <v>2016</v>
      </c>
      <c r="F231">
        <f>+COUNTIF($K$162:K231,K231)</f>
        <v>1</v>
      </c>
      <c r="G231" s="12">
        <v>18</v>
      </c>
      <c r="H231" s="13">
        <v>42489</v>
      </c>
      <c r="I231" s="13">
        <v>42495</v>
      </c>
      <c r="J231" s="14"/>
      <c r="K231" s="15">
        <v>42491</v>
      </c>
      <c r="L231" s="53" t="str">
        <f t="shared" si="16"/>
        <v>Mayıs</v>
      </c>
    </row>
    <row r="232" spans="1:12" x14ac:dyDescent="0.25">
      <c r="A232" t="str">
        <f t="shared" si="17"/>
        <v>201619</v>
      </c>
      <c r="B232" s="53" t="str">
        <f t="shared" si="15"/>
        <v>201619</v>
      </c>
      <c r="C232" t="str">
        <f t="shared" si="18"/>
        <v>Mayıs20162</v>
      </c>
      <c r="D232" t="s">
        <v>444</v>
      </c>
      <c r="E232">
        <v>2016</v>
      </c>
      <c r="F232">
        <f>+COUNTIF($K$162:K232,K232)</f>
        <v>2</v>
      </c>
      <c r="G232" s="12">
        <v>19</v>
      </c>
      <c r="H232" s="13">
        <v>42496</v>
      </c>
      <c r="I232" s="13">
        <v>42502</v>
      </c>
      <c r="J232" s="14"/>
      <c r="K232" s="15">
        <v>42491</v>
      </c>
      <c r="L232" s="53" t="str">
        <f t="shared" si="16"/>
        <v>Mayıs</v>
      </c>
    </row>
    <row r="233" spans="1:12" x14ac:dyDescent="0.25">
      <c r="A233" t="str">
        <f t="shared" si="17"/>
        <v>201620</v>
      </c>
      <c r="B233" s="53" t="str">
        <f t="shared" si="15"/>
        <v>201620</v>
      </c>
      <c r="C233" t="str">
        <f t="shared" si="18"/>
        <v>Mayıs20163</v>
      </c>
      <c r="D233" t="s">
        <v>444</v>
      </c>
      <c r="E233">
        <v>2016</v>
      </c>
      <c r="F233">
        <f>+COUNTIF($K$162:K233,K233)</f>
        <v>3</v>
      </c>
      <c r="G233" s="12">
        <v>20</v>
      </c>
      <c r="H233" s="13">
        <v>42503</v>
      </c>
      <c r="I233" s="13">
        <v>42509</v>
      </c>
      <c r="J233" s="14"/>
      <c r="K233" s="15">
        <v>42491</v>
      </c>
      <c r="L233" s="53" t="str">
        <f t="shared" si="16"/>
        <v>Mayıs</v>
      </c>
    </row>
    <row r="234" spans="1:12" x14ac:dyDescent="0.25">
      <c r="A234" t="str">
        <f t="shared" si="17"/>
        <v>201621</v>
      </c>
      <c r="B234" s="53" t="str">
        <f t="shared" si="15"/>
        <v>201621</v>
      </c>
      <c r="C234" t="str">
        <f t="shared" si="18"/>
        <v>Mayıs20164</v>
      </c>
      <c r="D234" t="s">
        <v>444</v>
      </c>
      <c r="E234">
        <v>2016</v>
      </c>
      <c r="F234">
        <f>+COUNTIF($K$162:K234,K234)</f>
        <v>4</v>
      </c>
      <c r="G234" s="12">
        <v>21</v>
      </c>
      <c r="H234" s="13">
        <v>42510</v>
      </c>
      <c r="I234" s="13">
        <v>42516</v>
      </c>
      <c r="J234" s="14"/>
      <c r="K234" s="15">
        <v>42491</v>
      </c>
      <c r="L234" s="53" t="str">
        <f t="shared" si="16"/>
        <v>Mayıs</v>
      </c>
    </row>
    <row r="235" spans="1:12" x14ac:dyDescent="0.25">
      <c r="A235" t="str">
        <f t="shared" si="17"/>
        <v>201622</v>
      </c>
      <c r="B235" s="53" t="str">
        <f t="shared" si="15"/>
        <v>201622</v>
      </c>
      <c r="C235" t="str">
        <f t="shared" si="18"/>
        <v>Mayıs20165</v>
      </c>
      <c r="D235" t="s">
        <v>444</v>
      </c>
      <c r="E235">
        <v>2016</v>
      </c>
      <c r="F235">
        <f>+COUNTIF($K$162:K235,K235)</f>
        <v>5</v>
      </c>
      <c r="G235" s="12">
        <v>22</v>
      </c>
      <c r="H235" s="13">
        <v>42517</v>
      </c>
      <c r="I235" s="13">
        <v>42523</v>
      </c>
      <c r="J235" s="14"/>
      <c r="K235" s="15">
        <v>42491</v>
      </c>
      <c r="L235" s="53" t="str">
        <f t="shared" si="16"/>
        <v>Mayıs</v>
      </c>
    </row>
    <row r="236" spans="1:12" x14ac:dyDescent="0.25">
      <c r="A236" t="str">
        <f t="shared" si="17"/>
        <v>201623</v>
      </c>
      <c r="B236" s="53" t="str">
        <f t="shared" si="15"/>
        <v>201623</v>
      </c>
      <c r="C236" t="str">
        <f t="shared" si="18"/>
        <v>Haziran20161</v>
      </c>
      <c r="D236" t="s">
        <v>445</v>
      </c>
      <c r="E236">
        <v>2016</v>
      </c>
      <c r="F236">
        <f>+COUNTIF($K$162:K236,K236)</f>
        <v>1</v>
      </c>
      <c r="G236" s="16">
        <v>23</v>
      </c>
      <c r="H236" s="17">
        <v>42524</v>
      </c>
      <c r="I236" s="17">
        <v>42530</v>
      </c>
      <c r="J236" s="18"/>
      <c r="K236" s="19">
        <v>42522</v>
      </c>
      <c r="L236" s="53" t="str">
        <f t="shared" si="16"/>
        <v>Haziran</v>
      </c>
    </row>
    <row r="237" spans="1:12" x14ac:dyDescent="0.25">
      <c r="A237" t="str">
        <f t="shared" si="17"/>
        <v>201624</v>
      </c>
      <c r="B237" s="53" t="str">
        <f t="shared" si="15"/>
        <v>201624</v>
      </c>
      <c r="C237" t="str">
        <f t="shared" si="18"/>
        <v>Haziran20162</v>
      </c>
      <c r="D237" t="s">
        <v>445</v>
      </c>
      <c r="E237">
        <v>2016</v>
      </c>
      <c r="F237">
        <f>+COUNTIF($K$162:K237,K237)</f>
        <v>2</v>
      </c>
      <c r="G237" s="16">
        <v>24</v>
      </c>
      <c r="H237" s="17">
        <v>42531</v>
      </c>
      <c r="I237" s="17">
        <v>42537</v>
      </c>
      <c r="J237" s="18"/>
      <c r="K237" s="19">
        <v>42522</v>
      </c>
      <c r="L237" s="53" t="str">
        <f t="shared" si="16"/>
        <v>Haziran</v>
      </c>
    </row>
    <row r="238" spans="1:12" x14ac:dyDescent="0.25">
      <c r="A238" t="str">
        <f t="shared" si="17"/>
        <v>201625</v>
      </c>
      <c r="B238" s="53" t="str">
        <f t="shared" si="15"/>
        <v>201625</v>
      </c>
      <c r="C238" t="str">
        <f t="shared" si="18"/>
        <v>Haziran20163</v>
      </c>
      <c r="D238" t="s">
        <v>445</v>
      </c>
      <c r="E238">
        <v>2016</v>
      </c>
      <c r="F238">
        <f>+COUNTIF($K$162:K238,K238)</f>
        <v>3</v>
      </c>
      <c r="G238" s="16">
        <v>25</v>
      </c>
      <c r="H238" s="17">
        <v>42538</v>
      </c>
      <c r="I238" s="17">
        <v>42544</v>
      </c>
      <c r="J238" s="18"/>
      <c r="K238" s="19">
        <v>42522</v>
      </c>
      <c r="L238" s="53" t="str">
        <f t="shared" si="16"/>
        <v>Haziran</v>
      </c>
    </row>
    <row r="239" spans="1:12" x14ac:dyDescent="0.25">
      <c r="A239" t="str">
        <f t="shared" si="17"/>
        <v>201626</v>
      </c>
      <c r="B239" s="53" t="str">
        <f t="shared" si="15"/>
        <v>201626</v>
      </c>
      <c r="C239" t="str">
        <f t="shared" si="18"/>
        <v>Haziran20164</v>
      </c>
      <c r="D239" t="s">
        <v>445</v>
      </c>
      <c r="E239">
        <v>2016</v>
      </c>
      <c r="F239">
        <f>+COUNTIF($K$162:K239,K239)</f>
        <v>4</v>
      </c>
      <c r="G239" s="16">
        <v>26</v>
      </c>
      <c r="H239" s="17">
        <v>42545</v>
      </c>
      <c r="I239" s="17">
        <v>42551</v>
      </c>
      <c r="J239" s="18"/>
      <c r="K239" s="19">
        <v>42522</v>
      </c>
      <c r="L239" s="53" t="str">
        <f t="shared" si="16"/>
        <v>Haziran</v>
      </c>
    </row>
    <row r="240" spans="1:12" x14ac:dyDescent="0.25">
      <c r="A240" t="str">
        <f t="shared" si="17"/>
        <v>201627</v>
      </c>
      <c r="B240" s="53" t="str">
        <f t="shared" si="15"/>
        <v>201627</v>
      </c>
      <c r="C240" t="str">
        <f t="shared" si="18"/>
        <v>Temmuz20161</v>
      </c>
      <c r="D240" t="s">
        <v>446</v>
      </c>
      <c r="E240">
        <v>2016</v>
      </c>
      <c r="F240">
        <f>+COUNTIF($K$162:K240,K240)</f>
        <v>1</v>
      </c>
      <c r="G240" s="12">
        <v>27</v>
      </c>
      <c r="H240" s="13">
        <v>42552</v>
      </c>
      <c r="I240" s="13">
        <v>42558</v>
      </c>
      <c r="J240" s="14"/>
      <c r="K240" s="15">
        <v>42552</v>
      </c>
      <c r="L240" s="53" t="str">
        <f t="shared" si="16"/>
        <v>Temmuz</v>
      </c>
    </row>
    <row r="241" spans="1:12" x14ac:dyDescent="0.25">
      <c r="A241" t="str">
        <f t="shared" si="17"/>
        <v>201628</v>
      </c>
      <c r="B241" s="53" t="str">
        <f t="shared" si="15"/>
        <v>201628</v>
      </c>
      <c r="C241" t="str">
        <f t="shared" si="18"/>
        <v>Temmuz20162</v>
      </c>
      <c r="D241" t="s">
        <v>446</v>
      </c>
      <c r="E241">
        <v>2016</v>
      </c>
      <c r="F241">
        <f>+COUNTIF($K$162:K241,K241)</f>
        <v>2</v>
      </c>
      <c r="G241" s="12">
        <v>28</v>
      </c>
      <c r="H241" s="13">
        <v>42559</v>
      </c>
      <c r="I241" s="13">
        <v>42565</v>
      </c>
      <c r="J241" s="14"/>
      <c r="K241" s="15">
        <v>42552</v>
      </c>
      <c r="L241" s="53" t="str">
        <f t="shared" si="16"/>
        <v>Temmuz</v>
      </c>
    </row>
    <row r="242" spans="1:12" x14ac:dyDescent="0.25">
      <c r="A242" t="str">
        <f t="shared" si="17"/>
        <v>201629</v>
      </c>
      <c r="B242" s="53" t="str">
        <f t="shared" si="15"/>
        <v>201629</v>
      </c>
      <c r="C242" t="str">
        <f t="shared" si="18"/>
        <v>Temmuz20163</v>
      </c>
      <c r="D242" t="s">
        <v>446</v>
      </c>
      <c r="E242">
        <v>2016</v>
      </c>
      <c r="F242">
        <f>+COUNTIF($K$162:K242,K242)</f>
        <v>3</v>
      </c>
      <c r="G242" s="12">
        <v>29</v>
      </c>
      <c r="H242" s="13">
        <v>42566</v>
      </c>
      <c r="I242" s="13">
        <v>42572</v>
      </c>
      <c r="J242" s="14"/>
      <c r="K242" s="15">
        <v>42552</v>
      </c>
      <c r="L242" s="53" t="str">
        <f t="shared" si="16"/>
        <v>Temmuz</v>
      </c>
    </row>
    <row r="243" spans="1:12" x14ac:dyDescent="0.25">
      <c r="A243" t="str">
        <f t="shared" si="17"/>
        <v>201630</v>
      </c>
      <c r="B243" s="53" t="str">
        <f t="shared" si="15"/>
        <v>201630</v>
      </c>
      <c r="C243" t="str">
        <f t="shared" si="18"/>
        <v>Temmuz20164</v>
      </c>
      <c r="D243" t="s">
        <v>446</v>
      </c>
      <c r="E243">
        <v>2016</v>
      </c>
      <c r="F243">
        <f>+COUNTIF($K$162:K243,K243)</f>
        <v>4</v>
      </c>
      <c r="G243" s="12">
        <v>30</v>
      </c>
      <c r="H243" s="13">
        <v>42573</v>
      </c>
      <c r="I243" s="13">
        <v>42579</v>
      </c>
      <c r="J243" s="14"/>
      <c r="K243" s="15">
        <v>42552</v>
      </c>
      <c r="L243" s="53" t="str">
        <f t="shared" si="16"/>
        <v>Temmuz</v>
      </c>
    </row>
    <row r="244" spans="1:12" x14ac:dyDescent="0.25">
      <c r="A244" t="str">
        <f t="shared" si="17"/>
        <v>201631</v>
      </c>
      <c r="B244" s="53" t="str">
        <f t="shared" si="15"/>
        <v>201631</v>
      </c>
      <c r="C244" t="str">
        <f t="shared" si="18"/>
        <v>Ağustos20161</v>
      </c>
      <c r="D244" t="s">
        <v>447</v>
      </c>
      <c r="E244">
        <v>2016</v>
      </c>
      <c r="F244">
        <f>+COUNTIF($K$162:K244,K244)</f>
        <v>1</v>
      </c>
      <c r="G244" s="16">
        <v>31</v>
      </c>
      <c r="H244" s="17">
        <v>42580</v>
      </c>
      <c r="I244" s="17">
        <v>42586</v>
      </c>
      <c r="J244" s="18"/>
      <c r="K244" s="19">
        <v>42583</v>
      </c>
      <c r="L244" s="53" t="str">
        <f t="shared" si="16"/>
        <v>Ağustos</v>
      </c>
    </row>
    <row r="245" spans="1:12" x14ac:dyDescent="0.25">
      <c r="A245" t="str">
        <f t="shared" si="17"/>
        <v>201632</v>
      </c>
      <c r="B245" s="53" t="str">
        <f t="shared" si="15"/>
        <v>201632</v>
      </c>
      <c r="C245" t="str">
        <f t="shared" si="18"/>
        <v>Ağustos20162</v>
      </c>
      <c r="D245" t="s">
        <v>447</v>
      </c>
      <c r="E245">
        <v>2016</v>
      </c>
      <c r="F245">
        <f>+COUNTIF($K$162:K245,K245)</f>
        <v>2</v>
      </c>
      <c r="G245" s="16">
        <v>32</v>
      </c>
      <c r="H245" s="17">
        <v>42587</v>
      </c>
      <c r="I245" s="17">
        <v>42593</v>
      </c>
      <c r="J245" s="18"/>
      <c r="K245" s="19">
        <v>42583</v>
      </c>
      <c r="L245" s="53" t="str">
        <f t="shared" si="16"/>
        <v>Ağustos</v>
      </c>
    </row>
    <row r="246" spans="1:12" x14ac:dyDescent="0.25">
      <c r="A246" t="str">
        <f t="shared" si="17"/>
        <v>201633</v>
      </c>
      <c r="B246" s="53" t="str">
        <f t="shared" si="15"/>
        <v>201633</v>
      </c>
      <c r="C246" t="str">
        <f t="shared" si="18"/>
        <v>Ağustos20163</v>
      </c>
      <c r="D246" t="s">
        <v>447</v>
      </c>
      <c r="E246">
        <v>2016</v>
      </c>
      <c r="F246">
        <f>+COUNTIF($K$162:K246,K246)</f>
        <v>3</v>
      </c>
      <c r="G246" s="16">
        <v>33</v>
      </c>
      <c r="H246" s="17">
        <v>42594</v>
      </c>
      <c r="I246" s="17">
        <v>42600</v>
      </c>
      <c r="J246" s="18"/>
      <c r="K246" s="19">
        <v>42583</v>
      </c>
      <c r="L246" s="53" t="str">
        <f t="shared" si="16"/>
        <v>Ağustos</v>
      </c>
    </row>
    <row r="247" spans="1:12" x14ac:dyDescent="0.25">
      <c r="A247" t="str">
        <f t="shared" si="17"/>
        <v>201634</v>
      </c>
      <c r="B247" s="53" t="str">
        <f t="shared" si="15"/>
        <v>201634</v>
      </c>
      <c r="C247" t="str">
        <f t="shared" si="18"/>
        <v>Ağustos20164</v>
      </c>
      <c r="D247" t="s">
        <v>447</v>
      </c>
      <c r="E247">
        <v>2016</v>
      </c>
      <c r="F247">
        <f>+COUNTIF($K$162:K247,K247)</f>
        <v>4</v>
      </c>
      <c r="G247" s="16">
        <v>34</v>
      </c>
      <c r="H247" s="17">
        <v>42601</v>
      </c>
      <c r="I247" s="17">
        <v>42607</v>
      </c>
      <c r="J247" s="18"/>
      <c r="K247" s="19">
        <v>42583</v>
      </c>
      <c r="L247" s="53" t="str">
        <f t="shared" si="16"/>
        <v>Ağustos</v>
      </c>
    </row>
    <row r="248" spans="1:12" x14ac:dyDescent="0.25">
      <c r="A248" t="str">
        <f t="shared" si="17"/>
        <v>201635</v>
      </c>
      <c r="B248" s="53" t="str">
        <f t="shared" si="15"/>
        <v>201635</v>
      </c>
      <c r="C248" t="str">
        <f t="shared" si="18"/>
        <v>Ağustos20165</v>
      </c>
      <c r="D248" t="s">
        <v>447</v>
      </c>
      <c r="E248">
        <v>2016</v>
      </c>
      <c r="F248">
        <f>+COUNTIF($K$162:K248,K248)</f>
        <v>5</v>
      </c>
      <c r="G248" s="16">
        <v>35</v>
      </c>
      <c r="H248" s="17">
        <v>42608</v>
      </c>
      <c r="I248" s="17">
        <v>42614</v>
      </c>
      <c r="J248" s="18"/>
      <c r="K248" s="19">
        <v>42583</v>
      </c>
      <c r="L248" s="53" t="str">
        <f t="shared" si="16"/>
        <v>Ağustos</v>
      </c>
    </row>
    <row r="249" spans="1:12" x14ac:dyDescent="0.25">
      <c r="A249" t="str">
        <f t="shared" si="17"/>
        <v>201636</v>
      </c>
      <c r="B249" s="53" t="str">
        <f t="shared" si="15"/>
        <v>201636</v>
      </c>
      <c r="C249" t="str">
        <f t="shared" si="18"/>
        <v>Eylül20161</v>
      </c>
      <c r="D249" t="s">
        <v>448</v>
      </c>
      <c r="E249">
        <v>2016</v>
      </c>
      <c r="F249">
        <f>+COUNTIF($K$162:K249,K249)</f>
        <v>1</v>
      </c>
      <c r="G249" s="12">
        <v>36</v>
      </c>
      <c r="H249" s="13">
        <v>42615</v>
      </c>
      <c r="I249" s="13">
        <v>42621</v>
      </c>
      <c r="J249" s="14"/>
      <c r="K249" s="15">
        <v>42614</v>
      </c>
      <c r="L249" s="53" t="str">
        <f t="shared" si="16"/>
        <v>Eylül</v>
      </c>
    </row>
    <row r="250" spans="1:12" x14ac:dyDescent="0.25">
      <c r="A250" t="str">
        <f t="shared" si="17"/>
        <v>201637</v>
      </c>
      <c r="B250" s="53" t="str">
        <f t="shared" si="15"/>
        <v>201637</v>
      </c>
      <c r="C250" t="str">
        <f t="shared" si="18"/>
        <v>Eylül20162</v>
      </c>
      <c r="D250" t="s">
        <v>448</v>
      </c>
      <c r="E250">
        <v>2016</v>
      </c>
      <c r="F250">
        <f>+COUNTIF($K$162:K250,K250)</f>
        <v>2</v>
      </c>
      <c r="G250" s="12">
        <v>37</v>
      </c>
      <c r="H250" s="13">
        <v>42622</v>
      </c>
      <c r="I250" s="13">
        <v>42628</v>
      </c>
      <c r="J250" s="14"/>
      <c r="K250" s="15">
        <v>42614</v>
      </c>
      <c r="L250" s="53" t="str">
        <f t="shared" si="16"/>
        <v>Eylül</v>
      </c>
    </row>
    <row r="251" spans="1:12" x14ac:dyDescent="0.25">
      <c r="A251" t="str">
        <f t="shared" si="17"/>
        <v>201638</v>
      </c>
      <c r="B251" s="53" t="str">
        <f t="shared" si="15"/>
        <v>201638</v>
      </c>
      <c r="C251" t="str">
        <f t="shared" si="18"/>
        <v>Eylül20163</v>
      </c>
      <c r="D251" t="s">
        <v>448</v>
      </c>
      <c r="E251">
        <v>2016</v>
      </c>
      <c r="F251">
        <f>+COUNTIF($K$162:K251,K251)</f>
        <v>3</v>
      </c>
      <c r="G251" s="12">
        <v>38</v>
      </c>
      <c r="H251" s="13">
        <v>42629</v>
      </c>
      <c r="I251" s="13">
        <v>42635</v>
      </c>
      <c r="J251" s="14"/>
      <c r="K251" s="15">
        <v>42614</v>
      </c>
      <c r="L251" s="53" t="str">
        <f t="shared" si="16"/>
        <v>Eylül</v>
      </c>
    </row>
    <row r="252" spans="1:12" x14ac:dyDescent="0.25">
      <c r="A252" t="str">
        <f t="shared" si="17"/>
        <v>201639</v>
      </c>
      <c r="B252" s="53" t="str">
        <f t="shared" si="15"/>
        <v>201639</v>
      </c>
      <c r="C252" t="str">
        <f t="shared" si="18"/>
        <v>Eylül20164</v>
      </c>
      <c r="D252" t="s">
        <v>448</v>
      </c>
      <c r="E252">
        <v>2016</v>
      </c>
      <c r="F252">
        <f>+COUNTIF($K$162:K252,K252)</f>
        <v>4</v>
      </c>
      <c r="G252" s="12">
        <v>39</v>
      </c>
      <c r="H252" s="13">
        <v>42636</v>
      </c>
      <c r="I252" s="13">
        <v>42642</v>
      </c>
      <c r="J252" s="14"/>
      <c r="K252" s="15">
        <v>42614</v>
      </c>
      <c r="L252" s="53" t="str">
        <f t="shared" si="16"/>
        <v>Eylül</v>
      </c>
    </row>
    <row r="253" spans="1:12" x14ac:dyDescent="0.25">
      <c r="A253" t="str">
        <f t="shared" si="17"/>
        <v>201640</v>
      </c>
      <c r="B253" s="53" t="str">
        <f t="shared" si="15"/>
        <v>201640</v>
      </c>
      <c r="C253" t="str">
        <f t="shared" si="18"/>
        <v>Ekim20161</v>
      </c>
      <c r="D253" t="s">
        <v>449</v>
      </c>
      <c r="E253">
        <v>2016</v>
      </c>
      <c r="F253">
        <f>+COUNTIF($K$162:K253,K253)</f>
        <v>1</v>
      </c>
      <c r="G253" s="16">
        <v>40</v>
      </c>
      <c r="H253" s="17">
        <v>42643</v>
      </c>
      <c r="I253" s="17">
        <v>42649</v>
      </c>
      <c r="J253" s="18"/>
      <c r="K253" s="19">
        <v>42644</v>
      </c>
      <c r="L253" s="53" t="str">
        <f t="shared" si="16"/>
        <v>Ekim</v>
      </c>
    </row>
    <row r="254" spans="1:12" x14ac:dyDescent="0.25">
      <c r="A254" t="str">
        <f t="shared" si="17"/>
        <v>201641</v>
      </c>
      <c r="B254" s="53" t="str">
        <f t="shared" si="15"/>
        <v>201641</v>
      </c>
      <c r="C254" t="str">
        <f t="shared" si="18"/>
        <v>Ekim20162</v>
      </c>
      <c r="D254" t="s">
        <v>449</v>
      </c>
      <c r="E254">
        <v>2016</v>
      </c>
      <c r="F254">
        <f>+COUNTIF($K$162:K254,K254)</f>
        <v>2</v>
      </c>
      <c r="G254" s="16">
        <v>41</v>
      </c>
      <c r="H254" s="17">
        <v>42650</v>
      </c>
      <c r="I254" s="17">
        <v>42656</v>
      </c>
      <c r="J254" s="18"/>
      <c r="K254" s="19">
        <v>42644</v>
      </c>
      <c r="L254" s="53" t="str">
        <f t="shared" si="16"/>
        <v>Ekim</v>
      </c>
    </row>
    <row r="255" spans="1:12" x14ac:dyDescent="0.25">
      <c r="A255" t="str">
        <f t="shared" si="17"/>
        <v>201642</v>
      </c>
      <c r="B255" s="53" t="str">
        <f t="shared" si="15"/>
        <v>201642</v>
      </c>
      <c r="C255" t="str">
        <f t="shared" si="18"/>
        <v>Ekim20163</v>
      </c>
      <c r="D255" t="s">
        <v>449</v>
      </c>
      <c r="E255">
        <v>2016</v>
      </c>
      <c r="F255">
        <f>+COUNTIF($K$162:K255,K255)</f>
        <v>3</v>
      </c>
      <c r="G255" s="16">
        <v>42</v>
      </c>
      <c r="H255" s="17">
        <v>42657</v>
      </c>
      <c r="I255" s="17">
        <v>42663</v>
      </c>
      <c r="J255" s="18"/>
      <c r="K255" s="19">
        <v>42644</v>
      </c>
      <c r="L255" s="53" t="str">
        <f t="shared" si="16"/>
        <v>Ekim</v>
      </c>
    </row>
    <row r="256" spans="1:12" x14ac:dyDescent="0.25">
      <c r="A256" t="str">
        <f t="shared" si="17"/>
        <v>201643</v>
      </c>
      <c r="B256" s="53" t="str">
        <f t="shared" si="15"/>
        <v>201643</v>
      </c>
      <c r="C256" t="str">
        <f t="shared" si="18"/>
        <v>Ekim20164</v>
      </c>
      <c r="D256" t="s">
        <v>449</v>
      </c>
      <c r="E256">
        <v>2016</v>
      </c>
      <c r="F256">
        <f>+COUNTIF($K$162:K256,K256)</f>
        <v>4</v>
      </c>
      <c r="G256" s="16">
        <v>43</v>
      </c>
      <c r="H256" s="17">
        <v>42664</v>
      </c>
      <c r="I256" s="17">
        <v>42670</v>
      </c>
      <c r="J256" s="18"/>
      <c r="K256" s="19">
        <v>42644</v>
      </c>
      <c r="L256" s="53" t="str">
        <f t="shared" si="16"/>
        <v>Ekim</v>
      </c>
    </row>
    <row r="257" spans="1:12" x14ac:dyDescent="0.25">
      <c r="A257" t="str">
        <f t="shared" si="17"/>
        <v>201644</v>
      </c>
      <c r="B257" s="53" t="str">
        <f t="shared" si="15"/>
        <v>201644</v>
      </c>
      <c r="C257" t="str">
        <f t="shared" si="18"/>
        <v>Ekim20165</v>
      </c>
      <c r="D257" t="s">
        <v>449</v>
      </c>
      <c r="E257">
        <v>2016</v>
      </c>
      <c r="F257">
        <f>+COUNTIF($K$162:K257,K257)</f>
        <v>5</v>
      </c>
      <c r="G257" s="16">
        <v>44</v>
      </c>
      <c r="H257" s="17">
        <v>42671</v>
      </c>
      <c r="I257" s="17">
        <v>42677</v>
      </c>
      <c r="J257" s="18"/>
      <c r="K257" s="19">
        <v>42644</v>
      </c>
      <c r="L257" s="53" t="str">
        <f t="shared" si="16"/>
        <v>Ekim</v>
      </c>
    </row>
    <row r="258" spans="1:12" x14ac:dyDescent="0.25">
      <c r="A258" t="str">
        <f t="shared" si="17"/>
        <v>201645</v>
      </c>
      <c r="B258" s="53" t="str">
        <f t="shared" si="15"/>
        <v>201645</v>
      </c>
      <c r="C258" t="str">
        <f t="shared" si="18"/>
        <v>Kasım20161</v>
      </c>
      <c r="D258" t="s">
        <v>450</v>
      </c>
      <c r="E258">
        <v>2016</v>
      </c>
      <c r="F258">
        <f>+COUNTIF($K$162:K258,K258)</f>
        <v>1</v>
      </c>
      <c r="G258" s="12">
        <v>45</v>
      </c>
      <c r="H258" s="13">
        <v>42678</v>
      </c>
      <c r="I258" s="13">
        <v>42684</v>
      </c>
      <c r="J258" s="14"/>
      <c r="K258" s="15">
        <v>42675</v>
      </c>
      <c r="L258" s="53" t="str">
        <f t="shared" si="16"/>
        <v>Kasım</v>
      </c>
    </row>
    <row r="259" spans="1:12" x14ac:dyDescent="0.25">
      <c r="A259" t="str">
        <f t="shared" si="17"/>
        <v>201646</v>
      </c>
      <c r="B259" s="53" t="str">
        <f t="shared" si="15"/>
        <v>201646</v>
      </c>
      <c r="C259" t="str">
        <f t="shared" si="18"/>
        <v>Kasım20162</v>
      </c>
      <c r="D259" t="s">
        <v>450</v>
      </c>
      <c r="E259">
        <v>2016</v>
      </c>
      <c r="F259">
        <f>+COUNTIF($K$162:K259,K259)</f>
        <v>2</v>
      </c>
      <c r="G259" s="12">
        <v>46</v>
      </c>
      <c r="H259" s="13">
        <v>42685</v>
      </c>
      <c r="I259" s="13">
        <v>42691</v>
      </c>
      <c r="J259" s="14"/>
      <c r="K259" s="15">
        <v>42675</v>
      </c>
      <c r="L259" s="53" t="str">
        <f t="shared" si="16"/>
        <v>Kasım</v>
      </c>
    </row>
    <row r="260" spans="1:12" x14ac:dyDescent="0.25">
      <c r="A260" t="str">
        <f t="shared" si="17"/>
        <v>201647</v>
      </c>
      <c r="B260" s="53" t="str">
        <f t="shared" si="15"/>
        <v>201647</v>
      </c>
      <c r="C260" t="str">
        <f t="shared" si="18"/>
        <v>Kasım20163</v>
      </c>
      <c r="D260" t="s">
        <v>450</v>
      </c>
      <c r="E260">
        <v>2016</v>
      </c>
      <c r="F260">
        <f>+COUNTIF($K$162:K260,K260)</f>
        <v>3</v>
      </c>
      <c r="G260" s="12">
        <v>47</v>
      </c>
      <c r="H260" s="13">
        <v>42692</v>
      </c>
      <c r="I260" s="13">
        <v>42698</v>
      </c>
      <c r="J260" s="14"/>
      <c r="K260" s="15">
        <v>42675</v>
      </c>
      <c r="L260" s="53" t="str">
        <f t="shared" si="16"/>
        <v>Kasım</v>
      </c>
    </row>
    <row r="261" spans="1:12" x14ac:dyDescent="0.25">
      <c r="A261" t="str">
        <f t="shared" si="17"/>
        <v>201648</v>
      </c>
      <c r="B261" s="53" t="str">
        <f t="shared" ref="B261:B324" si="19">+E261&amp;G261</f>
        <v>201648</v>
      </c>
      <c r="C261" t="str">
        <f t="shared" si="18"/>
        <v>Kasım20164</v>
      </c>
      <c r="D261" t="s">
        <v>450</v>
      </c>
      <c r="E261">
        <v>2016</v>
      </c>
      <c r="F261">
        <f>+COUNTIF($K$162:K261,K261)</f>
        <v>4</v>
      </c>
      <c r="G261" s="12">
        <v>48</v>
      </c>
      <c r="H261" s="13">
        <v>42699</v>
      </c>
      <c r="I261" s="13">
        <v>42705</v>
      </c>
      <c r="J261" s="14"/>
      <c r="K261" s="15">
        <v>42675</v>
      </c>
      <c r="L261" s="53" t="str">
        <f t="shared" ref="L261:L324" si="20">TEXT(K261,"aaaa")</f>
        <v>Kasım</v>
      </c>
    </row>
    <row r="262" spans="1:12" x14ac:dyDescent="0.25">
      <c r="A262" t="str">
        <f t="shared" si="17"/>
        <v>201649</v>
      </c>
      <c r="B262" s="53" t="str">
        <f t="shared" si="19"/>
        <v>201649</v>
      </c>
      <c r="C262" t="str">
        <f t="shared" si="18"/>
        <v>Aralık20161</v>
      </c>
      <c r="D262" t="s">
        <v>451</v>
      </c>
      <c r="E262">
        <v>2016</v>
      </c>
      <c r="F262">
        <f>+COUNTIF($K$162:K262,K262)</f>
        <v>1</v>
      </c>
      <c r="G262" s="16">
        <v>49</v>
      </c>
      <c r="H262" s="17">
        <v>42706</v>
      </c>
      <c r="I262" s="17">
        <v>42712</v>
      </c>
      <c r="J262" s="18"/>
      <c r="K262" s="19">
        <v>42705</v>
      </c>
      <c r="L262" s="53" t="str">
        <f t="shared" si="20"/>
        <v>Aralık</v>
      </c>
    </row>
    <row r="263" spans="1:12" x14ac:dyDescent="0.25">
      <c r="A263" t="str">
        <f t="shared" si="17"/>
        <v>201650</v>
      </c>
      <c r="B263" s="53" t="str">
        <f t="shared" si="19"/>
        <v>201650</v>
      </c>
      <c r="C263" t="str">
        <f t="shared" si="18"/>
        <v>Aralık20162</v>
      </c>
      <c r="D263" t="s">
        <v>451</v>
      </c>
      <c r="E263">
        <v>2016</v>
      </c>
      <c r="F263">
        <f>+COUNTIF($K$162:K263,K263)</f>
        <v>2</v>
      </c>
      <c r="G263" s="16">
        <v>50</v>
      </c>
      <c r="H263" s="17">
        <v>42713</v>
      </c>
      <c r="I263" s="17">
        <v>42719</v>
      </c>
      <c r="J263" s="18"/>
      <c r="K263" s="19">
        <v>42705</v>
      </c>
      <c r="L263" s="53" t="str">
        <f t="shared" si="20"/>
        <v>Aralık</v>
      </c>
    </row>
    <row r="264" spans="1:12" x14ac:dyDescent="0.25">
      <c r="A264" t="str">
        <f t="shared" si="17"/>
        <v>201651</v>
      </c>
      <c r="B264" s="53" t="str">
        <f t="shared" si="19"/>
        <v>201651</v>
      </c>
      <c r="C264" t="str">
        <f t="shared" si="18"/>
        <v>Aralık20163</v>
      </c>
      <c r="D264" t="s">
        <v>451</v>
      </c>
      <c r="E264">
        <v>2016</v>
      </c>
      <c r="F264">
        <f>+COUNTIF($K$162:K264,K264)</f>
        <v>3</v>
      </c>
      <c r="G264" s="16">
        <v>51</v>
      </c>
      <c r="H264" s="17">
        <v>42720</v>
      </c>
      <c r="I264" s="17">
        <v>42726</v>
      </c>
      <c r="J264" s="18"/>
      <c r="K264" s="19">
        <v>42705</v>
      </c>
      <c r="L264" s="53" t="str">
        <f t="shared" si="20"/>
        <v>Aralık</v>
      </c>
    </row>
    <row r="265" spans="1:12" x14ac:dyDescent="0.25">
      <c r="A265" t="str">
        <f t="shared" si="17"/>
        <v>201652</v>
      </c>
      <c r="B265" s="53" t="str">
        <f t="shared" si="19"/>
        <v>201652</v>
      </c>
      <c r="C265" t="str">
        <f t="shared" si="18"/>
        <v>Aralık20164</v>
      </c>
      <c r="D265" t="s">
        <v>451</v>
      </c>
      <c r="E265">
        <v>2016</v>
      </c>
      <c r="F265">
        <f>+COUNTIF($K$162:K265,K265)</f>
        <v>4</v>
      </c>
      <c r="G265" s="16">
        <v>52</v>
      </c>
      <c r="H265" s="17">
        <v>42727</v>
      </c>
      <c r="I265" s="17">
        <v>42733</v>
      </c>
      <c r="J265" s="18"/>
      <c r="K265" s="19">
        <v>42705</v>
      </c>
      <c r="L265" s="53" t="str">
        <f t="shared" si="20"/>
        <v>Aralık</v>
      </c>
    </row>
    <row r="266" spans="1:12" x14ac:dyDescent="0.25">
      <c r="A266" t="str">
        <f t="shared" si="17"/>
        <v>20171</v>
      </c>
      <c r="B266" s="53" t="str">
        <f t="shared" si="19"/>
        <v>20171</v>
      </c>
      <c r="C266" t="str">
        <f t="shared" si="18"/>
        <v>Ocak20171</v>
      </c>
      <c r="D266" t="s">
        <v>440</v>
      </c>
      <c r="E266">
        <v>2017</v>
      </c>
      <c r="F266">
        <f>+COUNTIF($K$162:K266,K266)</f>
        <v>1</v>
      </c>
      <c r="G266" s="12">
        <v>1</v>
      </c>
      <c r="H266" s="13">
        <v>42734</v>
      </c>
      <c r="I266" s="13">
        <v>42740</v>
      </c>
      <c r="J266" s="14"/>
      <c r="K266" s="15">
        <v>42736</v>
      </c>
      <c r="L266" s="53" t="str">
        <f t="shared" si="20"/>
        <v>Ocak</v>
      </c>
    </row>
    <row r="267" spans="1:12" x14ac:dyDescent="0.25">
      <c r="A267" t="str">
        <f t="shared" si="17"/>
        <v>20172</v>
      </c>
      <c r="B267" s="53" t="str">
        <f t="shared" si="19"/>
        <v>20172</v>
      </c>
      <c r="C267" t="str">
        <f t="shared" si="18"/>
        <v>Ocak20172</v>
      </c>
      <c r="D267" t="s">
        <v>440</v>
      </c>
      <c r="E267">
        <v>2017</v>
      </c>
      <c r="F267">
        <f>+COUNTIF($K$162:K267,K267)</f>
        <v>2</v>
      </c>
      <c r="G267" s="12">
        <v>2</v>
      </c>
      <c r="H267" s="13">
        <v>42741</v>
      </c>
      <c r="I267" s="13">
        <v>42747</v>
      </c>
      <c r="J267" s="14"/>
      <c r="K267" s="15">
        <v>42736</v>
      </c>
      <c r="L267" s="53" t="str">
        <f t="shared" si="20"/>
        <v>Ocak</v>
      </c>
    </row>
    <row r="268" spans="1:12" x14ac:dyDescent="0.25">
      <c r="A268" t="str">
        <f t="shared" si="17"/>
        <v>20173</v>
      </c>
      <c r="B268" s="53" t="str">
        <f t="shared" si="19"/>
        <v>20173</v>
      </c>
      <c r="C268" t="str">
        <f t="shared" si="18"/>
        <v>Ocak20173</v>
      </c>
      <c r="D268" t="s">
        <v>440</v>
      </c>
      <c r="E268">
        <v>2017</v>
      </c>
      <c r="F268">
        <f>+COUNTIF($K$162:K268,K268)</f>
        <v>3</v>
      </c>
      <c r="G268" s="12">
        <v>3</v>
      </c>
      <c r="H268" s="13">
        <v>42748</v>
      </c>
      <c r="I268" s="13">
        <v>42754</v>
      </c>
      <c r="J268" s="14"/>
      <c r="K268" s="15">
        <v>42736</v>
      </c>
      <c r="L268" s="53" t="str">
        <f t="shared" si="20"/>
        <v>Ocak</v>
      </c>
    </row>
    <row r="269" spans="1:12" x14ac:dyDescent="0.25">
      <c r="A269" t="str">
        <f t="shared" si="17"/>
        <v>20174</v>
      </c>
      <c r="B269" s="53" t="str">
        <f t="shared" si="19"/>
        <v>20174</v>
      </c>
      <c r="C269" t="str">
        <f t="shared" si="18"/>
        <v>Ocak20174</v>
      </c>
      <c r="D269" t="s">
        <v>440</v>
      </c>
      <c r="E269">
        <v>2017</v>
      </c>
      <c r="F269">
        <f>+COUNTIF($K$162:K269,K269)</f>
        <v>4</v>
      </c>
      <c r="G269" s="12">
        <v>4</v>
      </c>
      <c r="H269" s="13">
        <v>42755</v>
      </c>
      <c r="I269" s="13">
        <v>42761</v>
      </c>
      <c r="J269" s="14"/>
      <c r="K269" s="15">
        <v>42736</v>
      </c>
      <c r="L269" s="53" t="str">
        <f t="shared" si="20"/>
        <v>Ocak</v>
      </c>
    </row>
    <row r="270" spans="1:12" x14ac:dyDescent="0.25">
      <c r="A270" t="str">
        <f t="shared" si="17"/>
        <v>20175</v>
      </c>
      <c r="B270" s="53" t="str">
        <f t="shared" si="19"/>
        <v>20175</v>
      </c>
      <c r="C270" t="str">
        <f t="shared" si="18"/>
        <v>Ocak20175</v>
      </c>
      <c r="D270" t="s">
        <v>440</v>
      </c>
      <c r="E270">
        <v>2017</v>
      </c>
      <c r="F270">
        <f>+COUNTIF($K$162:K270,K270)</f>
        <v>5</v>
      </c>
      <c r="G270" s="12">
        <v>5</v>
      </c>
      <c r="H270" s="13">
        <v>42762</v>
      </c>
      <c r="I270" s="13">
        <v>42768</v>
      </c>
      <c r="J270" s="14"/>
      <c r="K270" s="15">
        <v>42736</v>
      </c>
      <c r="L270" s="53" t="str">
        <f t="shared" si="20"/>
        <v>Ocak</v>
      </c>
    </row>
    <row r="271" spans="1:12" x14ac:dyDescent="0.25">
      <c r="A271" t="str">
        <f t="shared" si="17"/>
        <v>20176</v>
      </c>
      <c r="B271" s="53" t="str">
        <f t="shared" si="19"/>
        <v>20176</v>
      </c>
      <c r="C271" t="str">
        <f t="shared" si="18"/>
        <v>Şubat20171</v>
      </c>
      <c r="D271" t="s">
        <v>441</v>
      </c>
      <c r="E271">
        <v>2017</v>
      </c>
      <c r="F271">
        <f>+COUNTIF($K$162:K271,K271)</f>
        <v>1</v>
      </c>
      <c r="G271" s="16">
        <v>6</v>
      </c>
      <c r="H271" s="17">
        <v>42769</v>
      </c>
      <c r="I271" s="17">
        <v>42775</v>
      </c>
      <c r="J271" s="18"/>
      <c r="K271" s="19">
        <v>42767</v>
      </c>
      <c r="L271" s="53" t="str">
        <f t="shared" si="20"/>
        <v>Şubat</v>
      </c>
    </row>
    <row r="272" spans="1:12" x14ac:dyDescent="0.25">
      <c r="A272" t="str">
        <f t="shared" si="17"/>
        <v>20177</v>
      </c>
      <c r="B272" s="53" t="str">
        <f t="shared" si="19"/>
        <v>20177</v>
      </c>
      <c r="C272" t="str">
        <f t="shared" si="18"/>
        <v>Şubat20172</v>
      </c>
      <c r="D272" t="s">
        <v>441</v>
      </c>
      <c r="E272">
        <v>2017</v>
      </c>
      <c r="F272">
        <f>+COUNTIF($K$162:K272,K272)</f>
        <v>2</v>
      </c>
      <c r="G272" s="16">
        <v>7</v>
      </c>
      <c r="H272" s="17">
        <v>42776</v>
      </c>
      <c r="I272" s="17">
        <v>42782</v>
      </c>
      <c r="J272" s="18"/>
      <c r="K272" s="19">
        <v>42767</v>
      </c>
      <c r="L272" s="53" t="str">
        <f t="shared" si="20"/>
        <v>Şubat</v>
      </c>
    </row>
    <row r="273" spans="1:12" x14ac:dyDescent="0.25">
      <c r="A273" t="str">
        <f t="shared" si="17"/>
        <v>20178</v>
      </c>
      <c r="B273" s="53" t="str">
        <f t="shared" si="19"/>
        <v>20178</v>
      </c>
      <c r="C273" t="str">
        <f t="shared" si="18"/>
        <v>Şubat20173</v>
      </c>
      <c r="D273" t="s">
        <v>441</v>
      </c>
      <c r="E273">
        <v>2017</v>
      </c>
      <c r="F273">
        <f>+COUNTIF($K$162:K273,K273)</f>
        <v>3</v>
      </c>
      <c r="G273" s="16">
        <v>8</v>
      </c>
      <c r="H273" s="17">
        <v>42783</v>
      </c>
      <c r="I273" s="17">
        <v>42789</v>
      </c>
      <c r="J273" s="18"/>
      <c r="K273" s="19">
        <v>42767</v>
      </c>
      <c r="L273" s="53" t="str">
        <f t="shared" si="20"/>
        <v>Şubat</v>
      </c>
    </row>
    <row r="274" spans="1:12" x14ac:dyDescent="0.25">
      <c r="A274" t="str">
        <f t="shared" si="17"/>
        <v>20179</v>
      </c>
      <c r="B274" s="53" t="str">
        <f t="shared" si="19"/>
        <v>20179</v>
      </c>
      <c r="C274" t="str">
        <f t="shared" si="18"/>
        <v>Şubat20174</v>
      </c>
      <c r="D274" t="s">
        <v>441</v>
      </c>
      <c r="E274">
        <v>2017</v>
      </c>
      <c r="F274">
        <f>+COUNTIF($K$162:K274,K274)</f>
        <v>4</v>
      </c>
      <c r="G274" s="16">
        <v>9</v>
      </c>
      <c r="H274" s="17">
        <v>42790</v>
      </c>
      <c r="I274" s="17">
        <v>42796</v>
      </c>
      <c r="J274" s="18"/>
      <c r="K274" s="19">
        <v>42767</v>
      </c>
      <c r="L274" s="53" t="str">
        <f t="shared" si="20"/>
        <v>Şubat</v>
      </c>
    </row>
    <row r="275" spans="1:12" x14ac:dyDescent="0.25">
      <c r="A275" t="str">
        <f t="shared" si="17"/>
        <v>201710</v>
      </c>
      <c r="B275" s="53" t="str">
        <f t="shared" si="19"/>
        <v>201710</v>
      </c>
      <c r="C275" t="str">
        <f t="shared" si="18"/>
        <v>Mart20171</v>
      </c>
      <c r="D275" t="s">
        <v>442</v>
      </c>
      <c r="E275">
        <v>2017</v>
      </c>
      <c r="F275">
        <f>+COUNTIF($K$162:K275,K275)</f>
        <v>1</v>
      </c>
      <c r="G275" s="12">
        <v>10</v>
      </c>
      <c r="H275" s="13">
        <v>42797</v>
      </c>
      <c r="I275" s="13">
        <v>42803</v>
      </c>
      <c r="J275" s="14"/>
      <c r="K275" s="15">
        <v>42795</v>
      </c>
      <c r="L275" s="53" t="str">
        <f t="shared" si="20"/>
        <v>Mart</v>
      </c>
    </row>
    <row r="276" spans="1:12" x14ac:dyDescent="0.25">
      <c r="A276" t="str">
        <f t="shared" si="17"/>
        <v>201711</v>
      </c>
      <c r="B276" s="53" t="str">
        <f t="shared" si="19"/>
        <v>201711</v>
      </c>
      <c r="C276" t="str">
        <f t="shared" si="18"/>
        <v>Mart20172</v>
      </c>
      <c r="D276" t="s">
        <v>442</v>
      </c>
      <c r="E276">
        <v>2017</v>
      </c>
      <c r="F276">
        <f>+COUNTIF($K$162:K276,K276)</f>
        <v>2</v>
      </c>
      <c r="G276" s="12">
        <v>11</v>
      </c>
      <c r="H276" s="13">
        <v>42804</v>
      </c>
      <c r="I276" s="13">
        <v>42810</v>
      </c>
      <c r="J276" s="14"/>
      <c r="K276" s="15">
        <v>42795</v>
      </c>
      <c r="L276" s="53" t="str">
        <f t="shared" si="20"/>
        <v>Mart</v>
      </c>
    </row>
    <row r="277" spans="1:12" x14ac:dyDescent="0.25">
      <c r="A277" t="str">
        <f t="shared" si="17"/>
        <v>201712</v>
      </c>
      <c r="B277" s="53" t="str">
        <f t="shared" si="19"/>
        <v>201712</v>
      </c>
      <c r="C277" t="str">
        <f t="shared" si="18"/>
        <v>Mart20173</v>
      </c>
      <c r="D277" t="s">
        <v>442</v>
      </c>
      <c r="E277">
        <v>2017</v>
      </c>
      <c r="F277">
        <f>+COUNTIF($K$162:K277,K277)</f>
        <v>3</v>
      </c>
      <c r="G277" s="12">
        <v>12</v>
      </c>
      <c r="H277" s="13">
        <v>42811</v>
      </c>
      <c r="I277" s="13">
        <v>42817</v>
      </c>
      <c r="J277" s="14"/>
      <c r="K277" s="15">
        <v>42795</v>
      </c>
      <c r="L277" s="53" t="str">
        <f t="shared" si="20"/>
        <v>Mart</v>
      </c>
    </row>
    <row r="278" spans="1:12" x14ac:dyDescent="0.25">
      <c r="A278" t="str">
        <f t="shared" si="17"/>
        <v>201713</v>
      </c>
      <c r="B278" s="53" t="str">
        <f t="shared" si="19"/>
        <v>201713</v>
      </c>
      <c r="C278" t="str">
        <f t="shared" si="18"/>
        <v>Mart20174</v>
      </c>
      <c r="D278" t="s">
        <v>442</v>
      </c>
      <c r="E278">
        <v>2017</v>
      </c>
      <c r="F278">
        <f>+COUNTIF($K$162:K278,K278)</f>
        <v>4</v>
      </c>
      <c r="G278" s="12">
        <v>13</v>
      </c>
      <c r="H278" s="13">
        <v>42818</v>
      </c>
      <c r="I278" s="13">
        <v>42824</v>
      </c>
      <c r="J278" s="14"/>
      <c r="K278" s="15">
        <v>42795</v>
      </c>
      <c r="L278" s="53" t="str">
        <f t="shared" si="20"/>
        <v>Mart</v>
      </c>
    </row>
    <row r="279" spans="1:12" x14ac:dyDescent="0.25">
      <c r="A279" t="str">
        <f t="shared" si="17"/>
        <v>201714</v>
      </c>
      <c r="B279" s="53" t="str">
        <f t="shared" si="19"/>
        <v>201714</v>
      </c>
      <c r="C279" t="str">
        <f t="shared" si="18"/>
        <v>Nisan20171</v>
      </c>
      <c r="D279" t="s">
        <v>443</v>
      </c>
      <c r="E279">
        <v>2017</v>
      </c>
      <c r="F279">
        <f>+COUNTIF($K$162:K279,K279)</f>
        <v>1</v>
      </c>
      <c r="G279" s="16">
        <v>14</v>
      </c>
      <c r="H279" s="17">
        <v>42825</v>
      </c>
      <c r="I279" s="17">
        <v>42831</v>
      </c>
      <c r="J279" s="18"/>
      <c r="K279" s="19">
        <v>42826</v>
      </c>
      <c r="L279" s="53" t="str">
        <f t="shared" si="20"/>
        <v>Nisan</v>
      </c>
    </row>
    <row r="280" spans="1:12" x14ac:dyDescent="0.25">
      <c r="A280" t="str">
        <f t="shared" si="17"/>
        <v>201715</v>
      </c>
      <c r="B280" s="53" t="str">
        <f t="shared" si="19"/>
        <v>201715</v>
      </c>
      <c r="C280" t="str">
        <f t="shared" si="18"/>
        <v>Nisan20172</v>
      </c>
      <c r="D280" t="s">
        <v>443</v>
      </c>
      <c r="E280">
        <v>2017</v>
      </c>
      <c r="F280">
        <f>+COUNTIF($K$162:K280,K280)</f>
        <v>2</v>
      </c>
      <c r="G280" s="16">
        <v>15</v>
      </c>
      <c r="H280" s="17">
        <v>42832</v>
      </c>
      <c r="I280" s="17">
        <v>42838</v>
      </c>
      <c r="J280" s="18"/>
      <c r="K280" s="19">
        <v>42826</v>
      </c>
      <c r="L280" s="53" t="str">
        <f t="shared" si="20"/>
        <v>Nisan</v>
      </c>
    </row>
    <row r="281" spans="1:12" x14ac:dyDescent="0.25">
      <c r="A281" t="str">
        <f t="shared" si="17"/>
        <v>201716</v>
      </c>
      <c r="B281" s="53" t="str">
        <f t="shared" si="19"/>
        <v>201716</v>
      </c>
      <c r="C281" t="str">
        <f t="shared" si="18"/>
        <v>Nisan20173</v>
      </c>
      <c r="D281" t="s">
        <v>443</v>
      </c>
      <c r="E281">
        <v>2017</v>
      </c>
      <c r="F281">
        <f>+COUNTIF($K$162:K281,K281)</f>
        <v>3</v>
      </c>
      <c r="G281" s="16">
        <v>16</v>
      </c>
      <c r="H281" s="17">
        <v>42839</v>
      </c>
      <c r="I281" s="17">
        <v>42845</v>
      </c>
      <c r="J281" s="18"/>
      <c r="K281" s="19">
        <v>42826</v>
      </c>
      <c r="L281" s="53" t="str">
        <f t="shared" si="20"/>
        <v>Nisan</v>
      </c>
    </row>
    <row r="282" spans="1:12" x14ac:dyDescent="0.25">
      <c r="A282" t="str">
        <f t="shared" si="17"/>
        <v>201717</v>
      </c>
      <c r="B282" s="53" t="str">
        <f t="shared" si="19"/>
        <v>201717</v>
      </c>
      <c r="C282" t="str">
        <f t="shared" si="18"/>
        <v>Nisan20174</v>
      </c>
      <c r="D282" t="s">
        <v>443</v>
      </c>
      <c r="E282">
        <v>2017</v>
      </c>
      <c r="F282">
        <f>+COUNTIF($K$162:K282,K282)</f>
        <v>4</v>
      </c>
      <c r="G282" s="16">
        <v>17</v>
      </c>
      <c r="H282" s="17">
        <v>42846</v>
      </c>
      <c r="I282" s="17">
        <v>42852</v>
      </c>
      <c r="J282" s="18"/>
      <c r="K282" s="19">
        <v>42826</v>
      </c>
      <c r="L282" s="53" t="str">
        <f t="shared" si="20"/>
        <v>Nisan</v>
      </c>
    </row>
    <row r="283" spans="1:12" x14ac:dyDescent="0.25">
      <c r="A283" t="str">
        <f t="shared" si="17"/>
        <v>201718</v>
      </c>
      <c r="B283" s="53" t="str">
        <f t="shared" si="19"/>
        <v>201718</v>
      </c>
      <c r="C283" t="str">
        <f t="shared" si="18"/>
        <v>Mayıs20171</v>
      </c>
      <c r="D283" t="s">
        <v>444</v>
      </c>
      <c r="E283">
        <v>2017</v>
      </c>
      <c r="F283">
        <f>+COUNTIF($K$162:K283,K283)</f>
        <v>1</v>
      </c>
      <c r="G283" s="12">
        <v>18</v>
      </c>
      <c r="H283" s="13">
        <v>42853</v>
      </c>
      <c r="I283" s="13">
        <v>42859</v>
      </c>
      <c r="J283" s="14"/>
      <c r="K283" s="15">
        <v>42856</v>
      </c>
      <c r="L283" s="53" t="str">
        <f t="shared" si="20"/>
        <v>Mayıs</v>
      </c>
    </row>
    <row r="284" spans="1:12" x14ac:dyDescent="0.25">
      <c r="A284" t="str">
        <f t="shared" si="17"/>
        <v>201719</v>
      </c>
      <c r="B284" s="53" t="str">
        <f t="shared" si="19"/>
        <v>201719</v>
      </c>
      <c r="C284" t="str">
        <f t="shared" si="18"/>
        <v>Mayıs20172</v>
      </c>
      <c r="D284" t="s">
        <v>444</v>
      </c>
      <c r="E284">
        <v>2017</v>
      </c>
      <c r="F284">
        <f>+COUNTIF($K$162:K284,K284)</f>
        <v>2</v>
      </c>
      <c r="G284" s="12">
        <v>19</v>
      </c>
      <c r="H284" s="13">
        <v>42860</v>
      </c>
      <c r="I284" s="13">
        <v>42866</v>
      </c>
      <c r="J284" s="14"/>
      <c r="K284" s="15">
        <v>42856</v>
      </c>
      <c r="L284" s="53" t="str">
        <f t="shared" si="20"/>
        <v>Mayıs</v>
      </c>
    </row>
    <row r="285" spans="1:12" x14ac:dyDescent="0.25">
      <c r="A285" t="str">
        <f t="shared" si="17"/>
        <v>201720</v>
      </c>
      <c r="B285" s="53" t="str">
        <f t="shared" si="19"/>
        <v>201720</v>
      </c>
      <c r="C285" t="str">
        <f t="shared" si="18"/>
        <v>Mayıs20173</v>
      </c>
      <c r="D285" t="s">
        <v>444</v>
      </c>
      <c r="E285">
        <v>2017</v>
      </c>
      <c r="F285">
        <f>+COUNTIF($K$162:K285,K285)</f>
        <v>3</v>
      </c>
      <c r="G285" s="12">
        <v>20</v>
      </c>
      <c r="H285" s="13">
        <v>42867</v>
      </c>
      <c r="I285" s="13">
        <v>42873</v>
      </c>
      <c r="J285" s="14"/>
      <c r="K285" s="15">
        <v>42856</v>
      </c>
      <c r="L285" s="53" t="str">
        <f t="shared" si="20"/>
        <v>Mayıs</v>
      </c>
    </row>
    <row r="286" spans="1:12" x14ac:dyDescent="0.25">
      <c r="A286" t="str">
        <f t="shared" si="17"/>
        <v>201721</v>
      </c>
      <c r="B286" s="53" t="str">
        <f t="shared" si="19"/>
        <v>201721</v>
      </c>
      <c r="C286" t="str">
        <f t="shared" si="18"/>
        <v>Mayıs20174</v>
      </c>
      <c r="D286" t="s">
        <v>444</v>
      </c>
      <c r="E286">
        <v>2017</v>
      </c>
      <c r="F286">
        <f>+COUNTIF($K$162:K286,K286)</f>
        <v>4</v>
      </c>
      <c r="G286" s="12">
        <v>21</v>
      </c>
      <c r="H286" s="13">
        <v>42874</v>
      </c>
      <c r="I286" s="13">
        <v>42880</v>
      </c>
      <c r="J286" s="14"/>
      <c r="K286" s="15">
        <v>42856</v>
      </c>
      <c r="L286" s="53" t="str">
        <f t="shared" si="20"/>
        <v>Mayıs</v>
      </c>
    </row>
    <row r="287" spans="1:12" x14ac:dyDescent="0.25">
      <c r="A287" t="str">
        <f t="shared" si="17"/>
        <v>201722</v>
      </c>
      <c r="B287" s="53" t="str">
        <f t="shared" si="19"/>
        <v>201722</v>
      </c>
      <c r="C287" t="str">
        <f t="shared" si="18"/>
        <v>Mayıs20175</v>
      </c>
      <c r="D287" t="s">
        <v>444</v>
      </c>
      <c r="E287">
        <v>2017</v>
      </c>
      <c r="F287">
        <f>+COUNTIF($K$162:K287,K287)</f>
        <v>5</v>
      </c>
      <c r="G287" s="12">
        <v>22</v>
      </c>
      <c r="H287" s="13">
        <v>42881</v>
      </c>
      <c r="I287" s="13">
        <v>42887</v>
      </c>
      <c r="J287" s="14"/>
      <c r="K287" s="15">
        <v>42856</v>
      </c>
      <c r="L287" s="53" t="str">
        <f t="shared" si="20"/>
        <v>Mayıs</v>
      </c>
    </row>
    <row r="288" spans="1:12" x14ac:dyDescent="0.25">
      <c r="A288" t="str">
        <f t="shared" si="17"/>
        <v>201723</v>
      </c>
      <c r="B288" s="53" t="str">
        <f t="shared" si="19"/>
        <v>201723</v>
      </c>
      <c r="C288" t="str">
        <f t="shared" si="18"/>
        <v>Haziran20171</v>
      </c>
      <c r="D288" t="s">
        <v>445</v>
      </c>
      <c r="E288">
        <v>2017</v>
      </c>
      <c r="F288">
        <f>+COUNTIF($K$162:K288,K288)</f>
        <v>1</v>
      </c>
      <c r="G288" s="16">
        <v>23</v>
      </c>
      <c r="H288" s="17">
        <v>42888</v>
      </c>
      <c r="I288" s="17">
        <v>42894</v>
      </c>
      <c r="J288" s="18"/>
      <c r="K288" s="19">
        <v>42887</v>
      </c>
      <c r="L288" s="53" t="str">
        <f t="shared" si="20"/>
        <v>Haziran</v>
      </c>
    </row>
    <row r="289" spans="1:12" x14ac:dyDescent="0.25">
      <c r="A289" t="str">
        <f t="shared" si="17"/>
        <v>201724</v>
      </c>
      <c r="B289" s="53" t="str">
        <f t="shared" si="19"/>
        <v>201724</v>
      </c>
      <c r="C289" t="str">
        <f t="shared" si="18"/>
        <v>Haziran20172</v>
      </c>
      <c r="D289" t="s">
        <v>445</v>
      </c>
      <c r="E289">
        <v>2017</v>
      </c>
      <c r="F289">
        <f>+COUNTIF($K$162:K289,K289)</f>
        <v>2</v>
      </c>
      <c r="G289" s="16">
        <v>24</v>
      </c>
      <c r="H289" s="17">
        <v>42895</v>
      </c>
      <c r="I289" s="17">
        <v>42901</v>
      </c>
      <c r="J289" s="18"/>
      <c r="K289" s="19">
        <v>42887</v>
      </c>
      <c r="L289" s="53" t="str">
        <f t="shared" si="20"/>
        <v>Haziran</v>
      </c>
    </row>
    <row r="290" spans="1:12" x14ac:dyDescent="0.25">
      <c r="A290" t="str">
        <f t="shared" si="17"/>
        <v>201725</v>
      </c>
      <c r="B290" s="53" t="str">
        <f t="shared" si="19"/>
        <v>201725</v>
      </c>
      <c r="C290" t="str">
        <f t="shared" si="18"/>
        <v>Haziran20173</v>
      </c>
      <c r="D290" t="s">
        <v>445</v>
      </c>
      <c r="E290">
        <v>2017</v>
      </c>
      <c r="F290">
        <f>+COUNTIF($K$162:K290,K290)</f>
        <v>3</v>
      </c>
      <c r="G290" s="16">
        <v>25</v>
      </c>
      <c r="H290" s="17">
        <v>42902</v>
      </c>
      <c r="I290" s="17">
        <v>42908</v>
      </c>
      <c r="J290" s="18"/>
      <c r="K290" s="19">
        <v>42887</v>
      </c>
      <c r="L290" s="53" t="str">
        <f t="shared" si="20"/>
        <v>Haziran</v>
      </c>
    </row>
    <row r="291" spans="1:12" x14ac:dyDescent="0.25">
      <c r="A291" t="str">
        <f t="shared" ref="A291:A354" si="21">+E291&amp;G291</f>
        <v>201726</v>
      </c>
      <c r="B291" s="53" t="str">
        <f t="shared" si="19"/>
        <v>201726</v>
      </c>
      <c r="C291" t="str">
        <f t="shared" ref="C291:C354" si="22">+D291&amp;E291&amp;F291</f>
        <v>Haziran20174</v>
      </c>
      <c r="D291" t="s">
        <v>445</v>
      </c>
      <c r="E291">
        <v>2017</v>
      </c>
      <c r="F291">
        <f>+COUNTIF($K$162:K291,K291)</f>
        <v>4</v>
      </c>
      <c r="G291" s="16">
        <v>26</v>
      </c>
      <c r="H291" s="17">
        <v>42909</v>
      </c>
      <c r="I291" s="17">
        <v>42915</v>
      </c>
      <c r="J291" s="18"/>
      <c r="K291" s="19">
        <v>42887</v>
      </c>
      <c r="L291" s="53" t="str">
        <f t="shared" si="20"/>
        <v>Haziran</v>
      </c>
    </row>
    <row r="292" spans="1:12" x14ac:dyDescent="0.25">
      <c r="A292" t="str">
        <f t="shared" si="21"/>
        <v>201727</v>
      </c>
      <c r="B292" s="53" t="str">
        <f t="shared" si="19"/>
        <v>201727</v>
      </c>
      <c r="C292" t="str">
        <f t="shared" si="22"/>
        <v>Temmuz20171</v>
      </c>
      <c r="D292" t="s">
        <v>446</v>
      </c>
      <c r="E292">
        <v>2017</v>
      </c>
      <c r="F292">
        <f>+COUNTIF($K$162:K292,K292)</f>
        <v>1</v>
      </c>
      <c r="G292" s="12">
        <v>27</v>
      </c>
      <c r="H292" s="13">
        <v>42916</v>
      </c>
      <c r="I292" s="13">
        <v>42922</v>
      </c>
      <c r="J292" s="14"/>
      <c r="K292" s="15">
        <v>42917</v>
      </c>
      <c r="L292" s="53" t="str">
        <f t="shared" si="20"/>
        <v>Temmuz</v>
      </c>
    </row>
    <row r="293" spans="1:12" x14ac:dyDescent="0.25">
      <c r="A293" t="str">
        <f t="shared" si="21"/>
        <v>201728</v>
      </c>
      <c r="B293" s="53" t="str">
        <f t="shared" si="19"/>
        <v>201728</v>
      </c>
      <c r="C293" t="str">
        <f t="shared" si="22"/>
        <v>Temmuz20172</v>
      </c>
      <c r="D293" t="s">
        <v>446</v>
      </c>
      <c r="E293">
        <v>2017</v>
      </c>
      <c r="F293">
        <f>+COUNTIF($K$162:K293,K293)</f>
        <v>2</v>
      </c>
      <c r="G293" s="12">
        <v>28</v>
      </c>
      <c r="H293" s="13">
        <v>42923</v>
      </c>
      <c r="I293" s="13">
        <v>42929</v>
      </c>
      <c r="J293" s="14"/>
      <c r="K293" s="15">
        <v>42917</v>
      </c>
      <c r="L293" s="53" t="str">
        <f t="shared" si="20"/>
        <v>Temmuz</v>
      </c>
    </row>
    <row r="294" spans="1:12" x14ac:dyDescent="0.25">
      <c r="A294" t="str">
        <f t="shared" si="21"/>
        <v>201729</v>
      </c>
      <c r="B294" s="53" t="str">
        <f t="shared" si="19"/>
        <v>201729</v>
      </c>
      <c r="C294" t="str">
        <f t="shared" si="22"/>
        <v>Temmuz20173</v>
      </c>
      <c r="D294" t="s">
        <v>446</v>
      </c>
      <c r="E294">
        <v>2017</v>
      </c>
      <c r="F294">
        <f>+COUNTIF($K$162:K294,K294)</f>
        <v>3</v>
      </c>
      <c r="G294" s="12">
        <v>29</v>
      </c>
      <c r="H294" s="13">
        <v>42930</v>
      </c>
      <c r="I294" s="13">
        <v>42936</v>
      </c>
      <c r="J294" s="14"/>
      <c r="K294" s="15">
        <v>42917</v>
      </c>
      <c r="L294" s="53" t="str">
        <f t="shared" si="20"/>
        <v>Temmuz</v>
      </c>
    </row>
    <row r="295" spans="1:12" x14ac:dyDescent="0.25">
      <c r="A295" t="str">
        <f t="shared" si="21"/>
        <v>201730</v>
      </c>
      <c r="B295" s="53" t="str">
        <f t="shared" si="19"/>
        <v>201730</v>
      </c>
      <c r="C295" t="str">
        <f t="shared" si="22"/>
        <v>Temmuz20174</v>
      </c>
      <c r="D295" t="s">
        <v>446</v>
      </c>
      <c r="E295">
        <v>2017</v>
      </c>
      <c r="F295">
        <f>+COUNTIF($K$162:K295,K295)</f>
        <v>4</v>
      </c>
      <c r="G295" s="12">
        <v>30</v>
      </c>
      <c r="H295" s="13">
        <v>42937</v>
      </c>
      <c r="I295" s="13">
        <v>42943</v>
      </c>
      <c r="J295" s="14"/>
      <c r="K295" s="15">
        <v>42917</v>
      </c>
      <c r="L295" s="53" t="str">
        <f t="shared" si="20"/>
        <v>Temmuz</v>
      </c>
    </row>
    <row r="296" spans="1:12" x14ac:dyDescent="0.25">
      <c r="A296" t="str">
        <f t="shared" si="21"/>
        <v>201731</v>
      </c>
      <c r="B296" s="53" t="str">
        <f t="shared" si="19"/>
        <v>201731</v>
      </c>
      <c r="C296" t="str">
        <f t="shared" si="22"/>
        <v>Temmuz20175</v>
      </c>
      <c r="D296" t="s">
        <v>446</v>
      </c>
      <c r="E296">
        <v>2017</v>
      </c>
      <c r="F296">
        <f>+COUNTIF($K$162:K296,K296)</f>
        <v>5</v>
      </c>
      <c r="G296" s="12">
        <v>31</v>
      </c>
      <c r="H296" s="13">
        <v>42944</v>
      </c>
      <c r="I296" s="13">
        <v>42950</v>
      </c>
      <c r="J296" s="14"/>
      <c r="K296" s="15">
        <v>42917</v>
      </c>
      <c r="L296" s="53" t="str">
        <f t="shared" si="20"/>
        <v>Temmuz</v>
      </c>
    </row>
    <row r="297" spans="1:12" x14ac:dyDescent="0.25">
      <c r="A297" t="str">
        <f t="shared" si="21"/>
        <v>201732</v>
      </c>
      <c r="B297" s="53" t="str">
        <f t="shared" si="19"/>
        <v>201732</v>
      </c>
      <c r="C297" t="str">
        <f t="shared" si="22"/>
        <v>Ağustos20171</v>
      </c>
      <c r="D297" t="s">
        <v>447</v>
      </c>
      <c r="E297">
        <v>2017</v>
      </c>
      <c r="F297">
        <f>+COUNTIF($K$162:K297,K297)</f>
        <v>1</v>
      </c>
      <c r="G297" s="16">
        <v>32</v>
      </c>
      <c r="H297" s="17">
        <v>42951</v>
      </c>
      <c r="I297" s="17">
        <v>42957</v>
      </c>
      <c r="J297" s="18"/>
      <c r="K297" s="19">
        <v>42948</v>
      </c>
      <c r="L297" s="53" t="str">
        <f t="shared" si="20"/>
        <v>Ağustos</v>
      </c>
    </row>
    <row r="298" spans="1:12" x14ac:dyDescent="0.25">
      <c r="A298" t="str">
        <f t="shared" si="21"/>
        <v>201733</v>
      </c>
      <c r="B298" s="53" t="str">
        <f t="shared" si="19"/>
        <v>201733</v>
      </c>
      <c r="C298" t="str">
        <f t="shared" si="22"/>
        <v>Ağustos20172</v>
      </c>
      <c r="D298" t="s">
        <v>447</v>
      </c>
      <c r="E298">
        <v>2017</v>
      </c>
      <c r="F298">
        <f>+COUNTIF($K$162:K298,K298)</f>
        <v>2</v>
      </c>
      <c r="G298" s="16">
        <v>33</v>
      </c>
      <c r="H298" s="17">
        <v>42958</v>
      </c>
      <c r="I298" s="17">
        <v>42964</v>
      </c>
      <c r="J298" s="18"/>
      <c r="K298" s="19">
        <v>42948</v>
      </c>
      <c r="L298" s="53" t="str">
        <f t="shared" si="20"/>
        <v>Ağustos</v>
      </c>
    </row>
    <row r="299" spans="1:12" x14ac:dyDescent="0.25">
      <c r="A299" t="str">
        <f t="shared" si="21"/>
        <v>201734</v>
      </c>
      <c r="B299" s="53" t="str">
        <f t="shared" si="19"/>
        <v>201734</v>
      </c>
      <c r="C299" t="str">
        <f t="shared" si="22"/>
        <v>Ağustos20173</v>
      </c>
      <c r="D299" t="s">
        <v>447</v>
      </c>
      <c r="E299">
        <v>2017</v>
      </c>
      <c r="F299">
        <f>+COUNTIF($K$162:K299,K299)</f>
        <v>3</v>
      </c>
      <c r="G299" s="16">
        <v>34</v>
      </c>
      <c r="H299" s="17">
        <v>42965</v>
      </c>
      <c r="I299" s="17">
        <v>42971</v>
      </c>
      <c r="J299" s="18"/>
      <c r="K299" s="19">
        <v>42948</v>
      </c>
      <c r="L299" s="53" t="str">
        <f t="shared" si="20"/>
        <v>Ağustos</v>
      </c>
    </row>
    <row r="300" spans="1:12" x14ac:dyDescent="0.25">
      <c r="A300" t="str">
        <f t="shared" si="21"/>
        <v>201735</v>
      </c>
      <c r="B300" s="53" t="str">
        <f t="shared" si="19"/>
        <v>201735</v>
      </c>
      <c r="C300" t="str">
        <f t="shared" si="22"/>
        <v>Ağustos20174</v>
      </c>
      <c r="D300" t="s">
        <v>447</v>
      </c>
      <c r="E300">
        <v>2017</v>
      </c>
      <c r="F300">
        <f>+COUNTIF($K$162:K300,K300)</f>
        <v>4</v>
      </c>
      <c r="G300" s="16">
        <v>35</v>
      </c>
      <c r="H300" s="17">
        <v>42972</v>
      </c>
      <c r="I300" s="17">
        <v>42978</v>
      </c>
      <c r="J300" s="18"/>
      <c r="K300" s="19">
        <v>42948</v>
      </c>
      <c r="L300" s="53" t="str">
        <f t="shared" si="20"/>
        <v>Ağustos</v>
      </c>
    </row>
    <row r="301" spans="1:12" x14ac:dyDescent="0.25">
      <c r="A301" t="str">
        <f t="shared" si="21"/>
        <v>201736</v>
      </c>
      <c r="B301" s="53" t="str">
        <f t="shared" si="19"/>
        <v>201736</v>
      </c>
      <c r="C301" t="str">
        <f t="shared" si="22"/>
        <v>Eylül20171</v>
      </c>
      <c r="D301" t="s">
        <v>448</v>
      </c>
      <c r="E301">
        <v>2017</v>
      </c>
      <c r="F301">
        <f>+COUNTIF($K$162:K301,K301)</f>
        <v>1</v>
      </c>
      <c r="G301" s="12">
        <v>36</v>
      </c>
      <c r="H301" s="13">
        <v>42979</v>
      </c>
      <c r="I301" s="13">
        <v>42985</v>
      </c>
      <c r="J301" s="14"/>
      <c r="K301" s="15">
        <v>42979</v>
      </c>
      <c r="L301" s="53" t="str">
        <f t="shared" si="20"/>
        <v>Eylül</v>
      </c>
    </row>
    <row r="302" spans="1:12" x14ac:dyDescent="0.25">
      <c r="A302" t="str">
        <f t="shared" si="21"/>
        <v>201737</v>
      </c>
      <c r="B302" s="53" t="str">
        <f t="shared" si="19"/>
        <v>201737</v>
      </c>
      <c r="C302" t="str">
        <f t="shared" si="22"/>
        <v>Eylül20172</v>
      </c>
      <c r="D302" t="s">
        <v>448</v>
      </c>
      <c r="E302">
        <v>2017</v>
      </c>
      <c r="F302">
        <f>+COUNTIF($K$162:K302,K302)</f>
        <v>2</v>
      </c>
      <c r="G302" s="12">
        <v>37</v>
      </c>
      <c r="H302" s="13">
        <v>42986</v>
      </c>
      <c r="I302" s="13">
        <v>42992</v>
      </c>
      <c r="J302" s="14"/>
      <c r="K302" s="15">
        <v>42979</v>
      </c>
      <c r="L302" s="53" t="str">
        <f t="shared" si="20"/>
        <v>Eylül</v>
      </c>
    </row>
    <row r="303" spans="1:12" x14ac:dyDescent="0.25">
      <c r="A303" t="str">
        <f t="shared" si="21"/>
        <v>201738</v>
      </c>
      <c r="B303" s="53" t="str">
        <f t="shared" si="19"/>
        <v>201738</v>
      </c>
      <c r="C303" t="str">
        <f t="shared" si="22"/>
        <v>Eylül20173</v>
      </c>
      <c r="D303" t="s">
        <v>448</v>
      </c>
      <c r="E303">
        <v>2017</v>
      </c>
      <c r="F303">
        <f>+COUNTIF($K$162:K303,K303)</f>
        <v>3</v>
      </c>
      <c r="G303" s="12">
        <v>38</v>
      </c>
      <c r="H303" s="13">
        <v>42993</v>
      </c>
      <c r="I303" s="13">
        <v>42999</v>
      </c>
      <c r="J303" s="14"/>
      <c r="K303" s="15">
        <v>42979</v>
      </c>
      <c r="L303" s="53" t="str">
        <f t="shared" si="20"/>
        <v>Eylül</v>
      </c>
    </row>
    <row r="304" spans="1:12" x14ac:dyDescent="0.25">
      <c r="A304" t="str">
        <f t="shared" si="21"/>
        <v>201739</v>
      </c>
      <c r="B304" s="53" t="str">
        <f t="shared" si="19"/>
        <v>201739</v>
      </c>
      <c r="C304" t="str">
        <f t="shared" si="22"/>
        <v>Eylül20174</v>
      </c>
      <c r="D304" t="s">
        <v>448</v>
      </c>
      <c r="E304">
        <v>2017</v>
      </c>
      <c r="F304">
        <f>+COUNTIF($K$162:K304,K304)</f>
        <v>4</v>
      </c>
      <c r="G304" s="12">
        <v>39</v>
      </c>
      <c r="H304" s="13">
        <v>43000</v>
      </c>
      <c r="I304" s="13">
        <v>43006</v>
      </c>
      <c r="J304" s="14"/>
      <c r="K304" s="15">
        <v>42979</v>
      </c>
      <c r="L304" s="53" t="str">
        <f t="shared" si="20"/>
        <v>Eylül</v>
      </c>
    </row>
    <row r="305" spans="1:12" x14ac:dyDescent="0.25">
      <c r="A305" t="str">
        <f t="shared" si="21"/>
        <v>201740</v>
      </c>
      <c r="B305" s="53" t="str">
        <f t="shared" si="19"/>
        <v>201740</v>
      </c>
      <c r="C305" t="str">
        <f t="shared" si="22"/>
        <v>Ekim20171</v>
      </c>
      <c r="D305" t="s">
        <v>449</v>
      </c>
      <c r="E305">
        <v>2017</v>
      </c>
      <c r="F305">
        <f>+COUNTIF($K$162:K305,K305)</f>
        <v>1</v>
      </c>
      <c r="G305" s="16">
        <v>40</v>
      </c>
      <c r="H305" s="17">
        <v>43007</v>
      </c>
      <c r="I305" s="17">
        <v>43013</v>
      </c>
      <c r="J305" s="18"/>
      <c r="K305" s="19">
        <v>43009</v>
      </c>
      <c r="L305" s="53" t="str">
        <f t="shared" si="20"/>
        <v>Ekim</v>
      </c>
    </row>
    <row r="306" spans="1:12" x14ac:dyDescent="0.25">
      <c r="A306" t="str">
        <f t="shared" si="21"/>
        <v>201741</v>
      </c>
      <c r="B306" s="53" t="str">
        <f t="shared" si="19"/>
        <v>201741</v>
      </c>
      <c r="C306" t="str">
        <f t="shared" si="22"/>
        <v>Ekim20172</v>
      </c>
      <c r="D306" t="s">
        <v>449</v>
      </c>
      <c r="E306">
        <v>2017</v>
      </c>
      <c r="F306">
        <f>+COUNTIF($K$162:K306,K306)</f>
        <v>2</v>
      </c>
      <c r="G306" s="16">
        <v>41</v>
      </c>
      <c r="H306" s="17">
        <v>43014</v>
      </c>
      <c r="I306" s="17">
        <v>43020</v>
      </c>
      <c r="J306" s="18"/>
      <c r="K306" s="19">
        <v>43009</v>
      </c>
      <c r="L306" s="53" t="str">
        <f t="shared" si="20"/>
        <v>Ekim</v>
      </c>
    </row>
    <row r="307" spans="1:12" x14ac:dyDescent="0.25">
      <c r="A307" t="str">
        <f t="shared" si="21"/>
        <v>201742</v>
      </c>
      <c r="B307" s="53" t="str">
        <f t="shared" si="19"/>
        <v>201742</v>
      </c>
      <c r="C307" t="str">
        <f t="shared" si="22"/>
        <v>Ekim20173</v>
      </c>
      <c r="D307" t="s">
        <v>449</v>
      </c>
      <c r="E307">
        <v>2017</v>
      </c>
      <c r="F307">
        <f>+COUNTIF($K$162:K307,K307)</f>
        <v>3</v>
      </c>
      <c r="G307" s="16">
        <v>42</v>
      </c>
      <c r="H307" s="17">
        <v>43021</v>
      </c>
      <c r="I307" s="17">
        <v>43027</v>
      </c>
      <c r="J307" s="18"/>
      <c r="K307" s="19">
        <v>43009</v>
      </c>
      <c r="L307" s="53" t="str">
        <f t="shared" si="20"/>
        <v>Ekim</v>
      </c>
    </row>
    <row r="308" spans="1:12" x14ac:dyDescent="0.25">
      <c r="A308" t="str">
        <f t="shared" si="21"/>
        <v>201743</v>
      </c>
      <c r="B308" s="53" t="str">
        <f t="shared" si="19"/>
        <v>201743</v>
      </c>
      <c r="C308" t="str">
        <f t="shared" si="22"/>
        <v>Ekim20174</v>
      </c>
      <c r="D308" t="s">
        <v>449</v>
      </c>
      <c r="E308">
        <v>2017</v>
      </c>
      <c r="F308">
        <f>+COUNTIF($K$162:K308,K308)</f>
        <v>4</v>
      </c>
      <c r="G308" s="16">
        <v>43</v>
      </c>
      <c r="H308" s="17">
        <v>43028</v>
      </c>
      <c r="I308" s="17">
        <v>43034</v>
      </c>
      <c r="J308" s="18"/>
      <c r="K308" s="19">
        <v>43009</v>
      </c>
      <c r="L308" s="53" t="str">
        <f t="shared" si="20"/>
        <v>Ekim</v>
      </c>
    </row>
    <row r="309" spans="1:12" x14ac:dyDescent="0.25">
      <c r="A309" t="str">
        <f t="shared" si="21"/>
        <v>201744</v>
      </c>
      <c r="B309" s="53" t="str">
        <f t="shared" si="19"/>
        <v>201744</v>
      </c>
      <c r="C309" t="str">
        <f t="shared" si="22"/>
        <v>Ekim20175</v>
      </c>
      <c r="D309" t="s">
        <v>449</v>
      </c>
      <c r="E309">
        <v>2017</v>
      </c>
      <c r="F309">
        <f>+COUNTIF($K$162:K309,K309)</f>
        <v>5</v>
      </c>
      <c r="G309" s="16">
        <v>44</v>
      </c>
      <c r="H309" s="17">
        <v>43035</v>
      </c>
      <c r="I309" s="17">
        <v>43041</v>
      </c>
      <c r="J309" s="18"/>
      <c r="K309" s="19">
        <v>43009</v>
      </c>
      <c r="L309" s="53" t="str">
        <f t="shared" si="20"/>
        <v>Ekim</v>
      </c>
    </row>
    <row r="310" spans="1:12" x14ac:dyDescent="0.25">
      <c r="A310" t="str">
        <f t="shared" si="21"/>
        <v>201745</v>
      </c>
      <c r="B310" s="53" t="str">
        <f t="shared" si="19"/>
        <v>201745</v>
      </c>
      <c r="C310" t="str">
        <f t="shared" si="22"/>
        <v>Kasım20171</v>
      </c>
      <c r="D310" t="s">
        <v>450</v>
      </c>
      <c r="E310">
        <v>2017</v>
      </c>
      <c r="F310">
        <f>+COUNTIF($K$162:K310,K310)</f>
        <v>1</v>
      </c>
      <c r="G310" s="12">
        <v>45</v>
      </c>
      <c r="H310" s="13">
        <v>43042</v>
      </c>
      <c r="I310" s="13">
        <v>43048</v>
      </c>
      <c r="J310" s="14"/>
      <c r="K310" s="15">
        <v>43040</v>
      </c>
      <c r="L310" s="53" t="str">
        <f t="shared" si="20"/>
        <v>Kasım</v>
      </c>
    </row>
    <row r="311" spans="1:12" x14ac:dyDescent="0.25">
      <c r="A311" t="str">
        <f t="shared" si="21"/>
        <v>201746</v>
      </c>
      <c r="B311" s="53" t="str">
        <f t="shared" si="19"/>
        <v>201746</v>
      </c>
      <c r="C311" t="str">
        <f t="shared" si="22"/>
        <v>Kasım20172</v>
      </c>
      <c r="D311" t="s">
        <v>450</v>
      </c>
      <c r="E311">
        <v>2017</v>
      </c>
      <c r="F311">
        <f>+COUNTIF($K$162:K311,K311)</f>
        <v>2</v>
      </c>
      <c r="G311" s="12">
        <v>46</v>
      </c>
      <c r="H311" s="13">
        <v>43049</v>
      </c>
      <c r="I311" s="13">
        <v>43055</v>
      </c>
      <c r="J311" s="14"/>
      <c r="K311" s="15">
        <v>43040</v>
      </c>
      <c r="L311" s="53" t="str">
        <f t="shared" si="20"/>
        <v>Kasım</v>
      </c>
    </row>
    <row r="312" spans="1:12" x14ac:dyDescent="0.25">
      <c r="A312" t="str">
        <f t="shared" si="21"/>
        <v>201747</v>
      </c>
      <c r="B312" s="53" t="str">
        <f t="shared" si="19"/>
        <v>201747</v>
      </c>
      <c r="C312" t="str">
        <f t="shared" si="22"/>
        <v>Kasım20173</v>
      </c>
      <c r="D312" t="s">
        <v>450</v>
      </c>
      <c r="E312">
        <v>2017</v>
      </c>
      <c r="F312">
        <f>+COUNTIF($K$162:K312,K312)</f>
        <v>3</v>
      </c>
      <c r="G312" s="12">
        <v>47</v>
      </c>
      <c r="H312" s="13">
        <v>43056</v>
      </c>
      <c r="I312" s="13">
        <v>43062</v>
      </c>
      <c r="J312" s="14"/>
      <c r="K312" s="15">
        <v>43040</v>
      </c>
      <c r="L312" s="53" t="str">
        <f t="shared" si="20"/>
        <v>Kasım</v>
      </c>
    </row>
    <row r="313" spans="1:12" x14ac:dyDescent="0.25">
      <c r="A313" t="str">
        <f t="shared" si="21"/>
        <v>201748</v>
      </c>
      <c r="B313" s="53" t="str">
        <f t="shared" si="19"/>
        <v>201748</v>
      </c>
      <c r="C313" t="str">
        <f t="shared" si="22"/>
        <v>Kasım20174</v>
      </c>
      <c r="D313" t="s">
        <v>450</v>
      </c>
      <c r="E313">
        <v>2017</v>
      </c>
      <c r="F313">
        <f>+COUNTIF($K$162:K313,K313)</f>
        <v>4</v>
      </c>
      <c r="G313" s="12">
        <v>48</v>
      </c>
      <c r="H313" s="13">
        <v>43063</v>
      </c>
      <c r="I313" s="13">
        <v>43069</v>
      </c>
      <c r="J313" s="14"/>
      <c r="K313" s="15">
        <v>43040</v>
      </c>
      <c r="L313" s="53" t="str">
        <f t="shared" si="20"/>
        <v>Kasım</v>
      </c>
    </row>
    <row r="314" spans="1:12" x14ac:dyDescent="0.25">
      <c r="A314" t="str">
        <f t="shared" si="21"/>
        <v>201749</v>
      </c>
      <c r="B314" s="53" t="str">
        <f t="shared" si="19"/>
        <v>201749</v>
      </c>
      <c r="C314" t="str">
        <f t="shared" si="22"/>
        <v>Aralık20171</v>
      </c>
      <c r="D314" t="s">
        <v>451</v>
      </c>
      <c r="E314">
        <v>2017</v>
      </c>
      <c r="F314">
        <f>+COUNTIF($K$162:K314,K314)</f>
        <v>1</v>
      </c>
      <c r="G314" s="16">
        <v>49</v>
      </c>
      <c r="H314" s="17">
        <v>43070</v>
      </c>
      <c r="I314" s="17">
        <v>43076</v>
      </c>
      <c r="J314" s="18"/>
      <c r="K314" s="19">
        <v>43070</v>
      </c>
      <c r="L314" s="53" t="str">
        <f t="shared" si="20"/>
        <v>Aralık</v>
      </c>
    </row>
    <row r="315" spans="1:12" x14ac:dyDescent="0.25">
      <c r="A315" t="str">
        <f t="shared" si="21"/>
        <v>201750</v>
      </c>
      <c r="B315" s="53" t="str">
        <f t="shared" si="19"/>
        <v>201750</v>
      </c>
      <c r="C315" t="str">
        <f t="shared" si="22"/>
        <v>Aralık20172</v>
      </c>
      <c r="D315" t="s">
        <v>451</v>
      </c>
      <c r="E315">
        <v>2017</v>
      </c>
      <c r="F315">
        <f>+COUNTIF($K$162:K315,K315)</f>
        <v>2</v>
      </c>
      <c r="G315" s="16">
        <v>50</v>
      </c>
      <c r="H315" s="17">
        <v>43077</v>
      </c>
      <c r="I315" s="17">
        <v>43083</v>
      </c>
      <c r="J315" s="18"/>
      <c r="K315" s="19">
        <v>43070</v>
      </c>
      <c r="L315" s="53" t="str">
        <f t="shared" si="20"/>
        <v>Aralık</v>
      </c>
    </row>
    <row r="316" spans="1:12" x14ac:dyDescent="0.25">
      <c r="A316" t="str">
        <f t="shared" si="21"/>
        <v>201751</v>
      </c>
      <c r="B316" s="53" t="str">
        <f t="shared" si="19"/>
        <v>201751</v>
      </c>
      <c r="C316" t="str">
        <f t="shared" si="22"/>
        <v>Aralık20173</v>
      </c>
      <c r="D316" t="s">
        <v>451</v>
      </c>
      <c r="E316">
        <v>2017</v>
      </c>
      <c r="F316">
        <f>+COUNTIF($K$162:K316,K316)</f>
        <v>3</v>
      </c>
      <c r="G316" s="16">
        <v>51</v>
      </c>
      <c r="H316" s="17">
        <v>43084</v>
      </c>
      <c r="I316" s="17">
        <v>43090</v>
      </c>
      <c r="J316" s="18"/>
      <c r="K316" s="19">
        <v>43070</v>
      </c>
      <c r="L316" s="53" t="str">
        <f t="shared" si="20"/>
        <v>Aralık</v>
      </c>
    </row>
    <row r="317" spans="1:12" x14ac:dyDescent="0.25">
      <c r="A317" t="str">
        <f t="shared" si="21"/>
        <v>201752</v>
      </c>
      <c r="B317" s="53" t="str">
        <f t="shared" si="19"/>
        <v>201752</v>
      </c>
      <c r="C317" t="str">
        <f t="shared" si="22"/>
        <v>Aralık20174</v>
      </c>
      <c r="D317" t="s">
        <v>451</v>
      </c>
      <c r="E317">
        <v>2017</v>
      </c>
      <c r="F317">
        <f>+COUNTIF($K$162:K317,K317)</f>
        <v>4</v>
      </c>
      <c r="G317" s="16">
        <v>52</v>
      </c>
      <c r="H317" s="17">
        <v>43091</v>
      </c>
      <c r="I317" s="17">
        <v>43097</v>
      </c>
      <c r="J317" s="18"/>
      <c r="K317" s="19">
        <v>43070</v>
      </c>
      <c r="L317" s="53" t="str">
        <f t="shared" si="20"/>
        <v>Aralık</v>
      </c>
    </row>
    <row r="318" spans="1:12" x14ac:dyDescent="0.25">
      <c r="A318" t="str">
        <f t="shared" si="21"/>
        <v>20181</v>
      </c>
      <c r="B318" s="53" t="str">
        <f t="shared" si="19"/>
        <v>20181</v>
      </c>
      <c r="C318" t="str">
        <f t="shared" si="22"/>
        <v>Ocak20181</v>
      </c>
      <c r="D318" t="s">
        <v>440</v>
      </c>
      <c r="E318">
        <v>2018</v>
      </c>
      <c r="F318">
        <f>+COUNTIF($K$162:K318,K318)</f>
        <v>1</v>
      </c>
      <c r="G318" s="12">
        <v>1</v>
      </c>
      <c r="H318" s="13">
        <v>43098</v>
      </c>
      <c r="I318" s="13">
        <v>43104</v>
      </c>
      <c r="J318" s="14"/>
      <c r="K318" s="15">
        <v>43101</v>
      </c>
      <c r="L318" s="53" t="str">
        <f t="shared" si="20"/>
        <v>Ocak</v>
      </c>
    </row>
    <row r="319" spans="1:12" x14ac:dyDescent="0.25">
      <c r="A319" t="str">
        <f t="shared" si="21"/>
        <v>20182</v>
      </c>
      <c r="B319" s="53" t="str">
        <f t="shared" si="19"/>
        <v>20182</v>
      </c>
      <c r="C319" t="str">
        <f t="shared" si="22"/>
        <v>Ocak20182</v>
      </c>
      <c r="D319" t="s">
        <v>440</v>
      </c>
      <c r="E319">
        <v>2018</v>
      </c>
      <c r="F319">
        <f>+COUNTIF($K$162:K319,K319)</f>
        <v>2</v>
      </c>
      <c r="G319" s="12">
        <v>2</v>
      </c>
      <c r="H319" s="13">
        <v>43105</v>
      </c>
      <c r="I319" s="13">
        <v>43111</v>
      </c>
      <c r="J319" s="14"/>
      <c r="K319" s="15">
        <v>43101</v>
      </c>
      <c r="L319" s="53" t="str">
        <f t="shared" si="20"/>
        <v>Ocak</v>
      </c>
    </row>
    <row r="320" spans="1:12" x14ac:dyDescent="0.25">
      <c r="A320" t="str">
        <f t="shared" si="21"/>
        <v>20183</v>
      </c>
      <c r="B320" s="53" t="str">
        <f t="shared" si="19"/>
        <v>20183</v>
      </c>
      <c r="C320" t="str">
        <f t="shared" si="22"/>
        <v>Ocak20183</v>
      </c>
      <c r="D320" t="s">
        <v>440</v>
      </c>
      <c r="E320">
        <v>2018</v>
      </c>
      <c r="F320">
        <f>+COUNTIF($K$162:K320,K320)</f>
        <v>3</v>
      </c>
      <c r="G320" s="12">
        <v>3</v>
      </c>
      <c r="H320" s="13">
        <v>43112</v>
      </c>
      <c r="I320" s="13">
        <v>43118</v>
      </c>
      <c r="J320" s="14"/>
      <c r="K320" s="15">
        <v>43101</v>
      </c>
      <c r="L320" s="53" t="str">
        <f t="shared" si="20"/>
        <v>Ocak</v>
      </c>
    </row>
    <row r="321" spans="1:12" x14ac:dyDescent="0.25">
      <c r="A321" t="str">
        <f t="shared" si="21"/>
        <v>20184</v>
      </c>
      <c r="B321" s="53" t="str">
        <f t="shared" si="19"/>
        <v>20184</v>
      </c>
      <c r="C321" t="str">
        <f t="shared" si="22"/>
        <v>Ocak20184</v>
      </c>
      <c r="D321" t="s">
        <v>440</v>
      </c>
      <c r="E321">
        <v>2018</v>
      </c>
      <c r="F321">
        <f>+COUNTIF($K$162:K321,K321)</f>
        <v>4</v>
      </c>
      <c r="G321" s="12">
        <v>4</v>
      </c>
      <c r="H321" s="13">
        <v>43119</v>
      </c>
      <c r="I321" s="13">
        <v>43125</v>
      </c>
      <c r="J321" s="14"/>
      <c r="K321" s="15">
        <v>43101</v>
      </c>
      <c r="L321" s="53" t="str">
        <f t="shared" si="20"/>
        <v>Ocak</v>
      </c>
    </row>
    <row r="322" spans="1:12" x14ac:dyDescent="0.25">
      <c r="A322" t="str">
        <f t="shared" si="21"/>
        <v>20185</v>
      </c>
      <c r="B322" s="53" t="str">
        <f t="shared" si="19"/>
        <v>20185</v>
      </c>
      <c r="C322" t="str">
        <f t="shared" si="22"/>
        <v>Ocak20185</v>
      </c>
      <c r="D322" t="s">
        <v>440</v>
      </c>
      <c r="E322">
        <v>2018</v>
      </c>
      <c r="F322">
        <f>+COUNTIF($K$162:K322,K322)</f>
        <v>5</v>
      </c>
      <c r="G322" s="16">
        <v>5</v>
      </c>
      <c r="H322" s="17">
        <v>43126</v>
      </c>
      <c r="I322" s="17">
        <v>43132</v>
      </c>
      <c r="J322" s="18"/>
      <c r="K322" s="19">
        <v>43101</v>
      </c>
      <c r="L322" s="53" t="str">
        <f t="shared" si="20"/>
        <v>Ocak</v>
      </c>
    </row>
    <row r="323" spans="1:12" x14ac:dyDescent="0.25">
      <c r="A323" t="str">
        <f t="shared" si="21"/>
        <v>20186</v>
      </c>
      <c r="B323" s="53" t="str">
        <f t="shared" si="19"/>
        <v>20186</v>
      </c>
      <c r="C323" t="str">
        <f t="shared" si="22"/>
        <v>Şubat20181</v>
      </c>
      <c r="D323" t="s">
        <v>441</v>
      </c>
      <c r="E323">
        <v>2018</v>
      </c>
      <c r="F323">
        <f>+COUNTIF($K$162:K323,K323)</f>
        <v>1</v>
      </c>
      <c r="G323" s="16">
        <v>6</v>
      </c>
      <c r="H323" s="17">
        <v>43133</v>
      </c>
      <c r="I323" s="17">
        <v>43139</v>
      </c>
      <c r="J323" s="18"/>
      <c r="K323" s="19">
        <v>43132</v>
      </c>
      <c r="L323" s="53" t="str">
        <f t="shared" si="20"/>
        <v>Şubat</v>
      </c>
    </row>
    <row r="324" spans="1:12" x14ac:dyDescent="0.25">
      <c r="A324" t="str">
        <f t="shared" si="21"/>
        <v>20187</v>
      </c>
      <c r="B324" s="53" t="str">
        <f t="shared" si="19"/>
        <v>20187</v>
      </c>
      <c r="C324" t="str">
        <f t="shared" si="22"/>
        <v>Şubat20182</v>
      </c>
      <c r="D324" t="s">
        <v>441</v>
      </c>
      <c r="E324">
        <v>2018</v>
      </c>
      <c r="F324">
        <f>+COUNTIF($K$162:K324,K324)</f>
        <v>2</v>
      </c>
      <c r="G324" s="16">
        <v>7</v>
      </c>
      <c r="H324" s="17">
        <v>43140</v>
      </c>
      <c r="I324" s="17">
        <v>43146</v>
      </c>
      <c r="J324" s="18"/>
      <c r="K324" s="19">
        <v>43132</v>
      </c>
      <c r="L324" s="53" t="str">
        <f t="shared" si="20"/>
        <v>Şubat</v>
      </c>
    </row>
    <row r="325" spans="1:12" x14ac:dyDescent="0.25">
      <c r="A325" t="str">
        <f t="shared" si="21"/>
        <v>20188</v>
      </c>
      <c r="B325" s="53" t="str">
        <f t="shared" ref="B325:B388" si="23">+E325&amp;G325</f>
        <v>20188</v>
      </c>
      <c r="C325" t="str">
        <f t="shared" si="22"/>
        <v>Şubat20183</v>
      </c>
      <c r="D325" t="s">
        <v>441</v>
      </c>
      <c r="E325">
        <v>2018</v>
      </c>
      <c r="F325">
        <f>+COUNTIF($K$162:K325,K325)</f>
        <v>3</v>
      </c>
      <c r="G325" s="16">
        <v>8</v>
      </c>
      <c r="H325" s="17">
        <v>43147</v>
      </c>
      <c r="I325" s="17">
        <v>43153</v>
      </c>
      <c r="J325" s="18"/>
      <c r="K325" s="19">
        <v>43132</v>
      </c>
      <c r="L325" s="53" t="str">
        <f t="shared" ref="L325:L388" si="24">TEXT(K325,"aaaa")</f>
        <v>Şubat</v>
      </c>
    </row>
    <row r="326" spans="1:12" x14ac:dyDescent="0.25">
      <c r="A326" t="str">
        <f t="shared" si="21"/>
        <v>20189</v>
      </c>
      <c r="B326" s="53" t="str">
        <f t="shared" si="23"/>
        <v>20189</v>
      </c>
      <c r="C326" t="str">
        <f t="shared" si="22"/>
        <v>Şubat20184</v>
      </c>
      <c r="D326" t="s">
        <v>441</v>
      </c>
      <c r="E326">
        <v>2018</v>
      </c>
      <c r="F326">
        <f>+COUNTIF($K$162:K326,K326)</f>
        <v>4</v>
      </c>
      <c r="G326" s="12">
        <v>9</v>
      </c>
      <c r="H326" s="13">
        <v>43154</v>
      </c>
      <c r="I326" s="13">
        <v>43160</v>
      </c>
      <c r="J326" s="14"/>
      <c r="K326" s="15">
        <v>43132</v>
      </c>
      <c r="L326" s="53" t="str">
        <f t="shared" si="24"/>
        <v>Şubat</v>
      </c>
    </row>
    <row r="327" spans="1:12" x14ac:dyDescent="0.25">
      <c r="A327" t="str">
        <f t="shared" si="21"/>
        <v>201810</v>
      </c>
      <c r="B327" s="53" t="str">
        <f t="shared" si="23"/>
        <v>201810</v>
      </c>
      <c r="C327" t="str">
        <f t="shared" si="22"/>
        <v>Mart20181</v>
      </c>
      <c r="D327" t="s">
        <v>442</v>
      </c>
      <c r="E327">
        <v>2018</v>
      </c>
      <c r="F327">
        <f>+COUNTIF($K$162:K327,K327)</f>
        <v>1</v>
      </c>
      <c r="G327" s="12">
        <v>10</v>
      </c>
      <c r="H327" s="13">
        <v>43161</v>
      </c>
      <c r="I327" s="13">
        <v>43167</v>
      </c>
      <c r="J327" s="14"/>
      <c r="K327" s="15">
        <v>43160</v>
      </c>
      <c r="L327" s="53" t="str">
        <f t="shared" si="24"/>
        <v>Mart</v>
      </c>
    </row>
    <row r="328" spans="1:12" x14ac:dyDescent="0.25">
      <c r="A328" t="str">
        <f t="shared" si="21"/>
        <v>201811</v>
      </c>
      <c r="B328" s="53" t="str">
        <f t="shared" si="23"/>
        <v>201811</v>
      </c>
      <c r="C328" t="str">
        <f t="shared" si="22"/>
        <v>Mart20182</v>
      </c>
      <c r="D328" t="s">
        <v>442</v>
      </c>
      <c r="E328">
        <v>2018</v>
      </c>
      <c r="F328">
        <f>+COUNTIF($K$162:K328,K328)</f>
        <v>2</v>
      </c>
      <c r="G328" s="12">
        <v>11</v>
      </c>
      <c r="H328" s="13">
        <v>43168</v>
      </c>
      <c r="I328" s="13">
        <v>43174</v>
      </c>
      <c r="J328" s="14"/>
      <c r="K328" s="15">
        <v>43160</v>
      </c>
      <c r="L328" s="53" t="str">
        <f t="shared" si="24"/>
        <v>Mart</v>
      </c>
    </row>
    <row r="329" spans="1:12" x14ac:dyDescent="0.25">
      <c r="A329" t="str">
        <f t="shared" si="21"/>
        <v>201812</v>
      </c>
      <c r="B329" s="53" t="str">
        <f t="shared" si="23"/>
        <v>201812</v>
      </c>
      <c r="C329" t="str">
        <f t="shared" si="22"/>
        <v>Mart20183</v>
      </c>
      <c r="D329" t="s">
        <v>442</v>
      </c>
      <c r="E329">
        <v>2018</v>
      </c>
      <c r="F329">
        <f>+COUNTIF($K$162:K329,K329)</f>
        <v>3</v>
      </c>
      <c r="G329" s="12">
        <v>12</v>
      </c>
      <c r="H329" s="13">
        <v>43175</v>
      </c>
      <c r="I329" s="13">
        <v>43181</v>
      </c>
      <c r="J329" s="14"/>
      <c r="K329" s="15">
        <v>43160</v>
      </c>
      <c r="L329" s="53" t="str">
        <f t="shared" si="24"/>
        <v>Mart</v>
      </c>
    </row>
    <row r="330" spans="1:12" x14ac:dyDescent="0.25">
      <c r="A330" t="str">
        <f t="shared" si="21"/>
        <v>201813</v>
      </c>
      <c r="B330" s="53" t="str">
        <f t="shared" si="23"/>
        <v>201813</v>
      </c>
      <c r="C330" t="str">
        <f t="shared" si="22"/>
        <v>Mart20184</v>
      </c>
      <c r="D330" t="s">
        <v>442</v>
      </c>
      <c r="E330">
        <v>2018</v>
      </c>
      <c r="F330">
        <f>+COUNTIF($K$162:K330,K330)</f>
        <v>4</v>
      </c>
      <c r="G330" s="12">
        <v>13</v>
      </c>
      <c r="H330" s="13">
        <v>43182</v>
      </c>
      <c r="I330" s="13">
        <v>43188</v>
      </c>
      <c r="J330" s="14"/>
      <c r="K330" s="15">
        <v>43160</v>
      </c>
      <c r="L330" s="53" t="str">
        <f t="shared" si="24"/>
        <v>Mart</v>
      </c>
    </row>
    <row r="331" spans="1:12" x14ac:dyDescent="0.25">
      <c r="A331" t="str">
        <f t="shared" si="21"/>
        <v>201814</v>
      </c>
      <c r="B331" s="53" t="str">
        <f t="shared" si="23"/>
        <v>201814</v>
      </c>
      <c r="C331" t="str">
        <f t="shared" si="22"/>
        <v>Nisan20181</v>
      </c>
      <c r="D331" t="s">
        <v>443</v>
      </c>
      <c r="E331">
        <v>2018</v>
      </c>
      <c r="F331">
        <f>+COUNTIF($K$162:K331,K331)</f>
        <v>1</v>
      </c>
      <c r="G331" s="16">
        <v>14</v>
      </c>
      <c r="H331" s="17">
        <v>43189</v>
      </c>
      <c r="I331" s="17">
        <v>43195</v>
      </c>
      <c r="J331" s="18"/>
      <c r="K331" s="19">
        <v>43191</v>
      </c>
      <c r="L331" s="53" t="str">
        <f t="shared" si="24"/>
        <v>Nisan</v>
      </c>
    </row>
    <row r="332" spans="1:12" x14ac:dyDescent="0.25">
      <c r="A332" t="str">
        <f t="shared" si="21"/>
        <v>201815</v>
      </c>
      <c r="B332" s="53" t="str">
        <f t="shared" si="23"/>
        <v>201815</v>
      </c>
      <c r="C332" t="str">
        <f t="shared" si="22"/>
        <v>Nisan20182</v>
      </c>
      <c r="D332" t="s">
        <v>443</v>
      </c>
      <c r="E332">
        <v>2018</v>
      </c>
      <c r="F332">
        <f>+COUNTIF($K$162:K332,K332)</f>
        <v>2</v>
      </c>
      <c r="G332" s="16">
        <v>15</v>
      </c>
      <c r="H332" s="17">
        <v>43196</v>
      </c>
      <c r="I332" s="17">
        <v>43202</v>
      </c>
      <c r="J332" s="18"/>
      <c r="K332" s="19">
        <v>43191</v>
      </c>
      <c r="L332" s="53" t="str">
        <f t="shared" si="24"/>
        <v>Nisan</v>
      </c>
    </row>
    <row r="333" spans="1:12" x14ac:dyDescent="0.25">
      <c r="A333" t="str">
        <f t="shared" si="21"/>
        <v>201816</v>
      </c>
      <c r="B333" s="53" t="str">
        <f t="shared" si="23"/>
        <v>201816</v>
      </c>
      <c r="C333" t="str">
        <f t="shared" si="22"/>
        <v>Nisan20183</v>
      </c>
      <c r="D333" t="s">
        <v>443</v>
      </c>
      <c r="E333">
        <v>2018</v>
      </c>
      <c r="F333">
        <f>+COUNTIF($K$162:K333,K333)</f>
        <v>3</v>
      </c>
      <c r="G333" s="16">
        <v>16</v>
      </c>
      <c r="H333" s="17">
        <v>43203</v>
      </c>
      <c r="I333" s="17">
        <v>43209</v>
      </c>
      <c r="J333" s="18"/>
      <c r="K333" s="19">
        <v>43191</v>
      </c>
      <c r="L333" s="53" t="str">
        <f t="shared" si="24"/>
        <v>Nisan</v>
      </c>
    </row>
    <row r="334" spans="1:12" x14ac:dyDescent="0.25">
      <c r="A334" t="str">
        <f t="shared" si="21"/>
        <v>201817</v>
      </c>
      <c r="B334" s="53" t="str">
        <f t="shared" si="23"/>
        <v>201817</v>
      </c>
      <c r="C334" t="str">
        <f t="shared" si="22"/>
        <v>Nisan20184</v>
      </c>
      <c r="D334" t="s">
        <v>443</v>
      </c>
      <c r="E334">
        <v>2018</v>
      </c>
      <c r="F334">
        <f>+COUNTIF($K$162:K334,K334)</f>
        <v>4</v>
      </c>
      <c r="G334" s="16">
        <v>17</v>
      </c>
      <c r="H334" s="17">
        <v>43210</v>
      </c>
      <c r="I334" s="17">
        <v>43216</v>
      </c>
      <c r="J334" s="18"/>
      <c r="K334" s="19">
        <v>43191</v>
      </c>
      <c r="L334" s="53" t="str">
        <f t="shared" si="24"/>
        <v>Nisan</v>
      </c>
    </row>
    <row r="335" spans="1:12" x14ac:dyDescent="0.25">
      <c r="A335" t="str">
        <f t="shared" si="21"/>
        <v>201818</v>
      </c>
      <c r="B335" s="53" t="str">
        <f t="shared" si="23"/>
        <v>201818</v>
      </c>
      <c r="C335" t="str">
        <f t="shared" si="22"/>
        <v>Nisan20185</v>
      </c>
      <c r="D335" t="s">
        <v>443</v>
      </c>
      <c r="E335">
        <v>2018</v>
      </c>
      <c r="F335">
        <f>+COUNTIF($K$162:K335,K335)</f>
        <v>5</v>
      </c>
      <c r="G335" s="12">
        <v>18</v>
      </c>
      <c r="H335" s="13">
        <v>43217</v>
      </c>
      <c r="I335" s="13">
        <v>43223</v>
      </c>
      <c r="J335" s="14"/>
      <c r="K335" s="15">
        <v>43191</v>
      </c>
      <c r="L335" s="53" t="str">
        <f t="shared" si="24"/>
        <v>Nisan</v>
      </c>
    </row>
    <row r="336" spans="1:12" x14ac:dyDescent="0.25">
      <c r="A336" t="str">
        <f t="shared" si="21"/>
        <v>201819</v>
      </c>
      <c r="B336" s="53" t="str">
        <f t="shared" si="23"/>
        <v>201819</v>
      </c>
      <c r="C336" t="str">
        <f t="shared" si="22"/>
        <v>Mayıs20181</v>
      </c>
      <c r="D336" t="s">
        <v>444</v>
      </c>
      <c r="E336">
        <v>2018</v>
      </c>
      <c r="F336">
        <f>+COUNTIF($K$162:K336,K336)</f>
        <v>1</v>
      </c>
      <c r="G336" s="12">
        <v>19</v>
      </c>
      <c r="H336" s="13">
        <v>43224</v>
      </c>
      <c r="I336" s="13">
        <v>43230</v>
      </c>
      <c r="J336" s="14"/>
      <c r="K336" s="15">
        <v>43221</v>
      </c>
      <c r="L336" s="53" t="str">
        <f t="shared" si="24"/>
        <v>Mayıs</v>
      </c>
    </row>
    <row r="337" spans="1:12" x14ac:dyDescent="0.25">
      <c r="A337" t="str">
        <f t="shared" si="21"/>
        <v>201820</v>
      </c>
      <c r="B337" s="53" t="str">
        <f t="shared" si="23"/>
        <v>201820</v>
      </c>
      <c r="C337" t="str">
        <f t="shared" si="22"/>
        <v>Mayıs20182</v>
      </c>
      <c r="D337" t="s">
        <v>444</v>
      </c>
      <c r="E337">
        <v>2018</v>
      </c>
      <c r="F337">
        <f>+COUNTIF($K$162:K337,K337)</f>
        <v>2</v>
      </c>
      <c r="G337" s="12">
        <v>20</v>
      </c>
      <c r="H337" s="13">
        <v>43231</v>
      </c>
      <c r="I337" s="13">
        <v>43237</v>
      </c>
      <c r="J337" s="14"/>
      <c r="K337" s="15">
        <v>43221</v>
      </c>
      <c r="L337" s="53" t="str">
        <f t="shared" si="24"/>
        <v>Mayıs</v>
      </c>
    </row>
    <row r="338" spans="1:12" x14ac:dyDescent="0.25">
      <c r="A338" t="str">
        <f t="shared" si="21"/>
        <v>201821</v>
      </c>
      <c r="B338" s="53" t="str">
        <f t="shared" si="23"/>
        <v>201821</v>
      </c>
      <c r="C338" t="str">
        <f t="shared" si="22"/>
        <v>Mayıs20183</v>
      </c>
      <c r="D338" t="s">
        <v>444</v>
      </c>
      <c r="E338">
        <v>2018</v>
      </c>
      <c r="F338">
        <f>+COUNTIF($K$162:K338,K338)</f>
        <v>3</v>
      </c>
      <c r="G338" s="12">
        <v>21</v>
      </c>
      <c r="H338" s="13">
        <v>43238</v>
      </c>
      <c r="I338" s="13">
        <v>43244</v>
      </c>
      <c r="J338" s="14"/>
      <c r="K338" s="15">
        <v>43221</v>
      </c>
      <c r="L338" s="53" t="str">
        <f t="shared" si="24"/>
        <v>Mayıs</v>
      </c>
    </row>
    <row r="339" spans="1:12" x14ac:dyDescent="0.25">
      <c r="A339" t="str">
        <f t="shared" si="21"/>
        <v>201822</v>
      </c>
      <c r="B339" s="53" t="str">
        <f t="shared" si="23"/>
        <v>201822</v>
      </c>
      <c r="C339" t="str">
        <f t="shared" si="22"/>
        <v>Mayıs20184</v>
      </c>
      <c r="D339" t="s">
        <v>444</v>
      </c>
      <c r="E339">
        <v>2018</v>
      </c>
      <c r="F339">
        <f>+COUNTIF($K$162:K339,K339)</f>
        <v>4</v>
      </c>
      <c r="G339" s="16">
        <v>22</v>
      </c>
      <c r="H339" s="17">
        <v>43245</v>
      </c>
      <c r="I339" s="17">
        <v>43251</v>
      </c>
      <c r="J339" s="18"/>
      <c r="K339" s="19">
        <v>43221</v>
      </c>
      <c r="L339" s="53" t="str">
        <f t="shared" si="24"/>
        <v>Mayıs</v>
      </c>
    </row>
    <row r="340" spans="1:12" x14ac:dyDescent="0.25">
      <c r="A340" t="str">
        <f t="shared" si="21"/>
        <v>201823</v>
      </c>
      <c r="B340" s="53" t="str">
        <f t="shared" si="23"/>
        <v>201823</v>
      </c>
      <c r="C340" t="str">
        <f t="shared" si="22"/>
        <v>Haziran20181</v>
      </c>
      <c r="D340" t="s">
        <v>445</v>
      </c>
      <c r="E340">
        <v>2018</v>
      </c>
      <c r="F340">
        <f>+COUNTIF($K$162:K340,K340)</f>
        <v>1</v>
      </c>
      <c r="G340" s="16">
        <v>23</v>
      </c>
      <c r="H340" s="17">
        <v>43252</v>
      </c>
      <c r="I340" s="17">
        <v>43258</v>
      </c>
      <c r="J340" s="18"/>
      <c r="K340" s="19">
        <v>43252</v>
      </c>
      <c r="L340" s="53" t="str">
        <f t="shared" si="24"/>
        <v>Haziran</v>
      </c>
    </row>
    <row r="341" spans="1:12" x14ac:dyDescent="0.25">
      <c r="A341" t="str">
        <f t="shared" si="21"/>
        <v>201824</v>
      </c>
      <c r="B341" s="53" t="str">
        <f t="shared" si="23"/>
        <v>201824</v>
      </c>
      <c r="C341" t="str">
        <f t="shared" si="22"/>
        <v>Haziran20182</v>
      </c>
      <c r="D341" t="s">
        <v>445</v>
      </c>
      <c r="E341">
        <v>2018</v>
      </c>
      <c r="F341">
        <f>+COUNTIF($K$162:K341,K341)</f>
        <v>2</v>
      </c>
      <c r="G341" s="16">
        <v>24</v>
      </c>
      <c r="H341" s="17">
        <v>43259</v>
      </c>
      <c r="I341" s="17">
        <v>43265</v>
      </c>
      <c r="J341" s="18"/>
      <c r="K341" s="19">
        <v>43252</v>
      </c>
      <c r="L341" s="53" t="str">
        <f t="shared" si="24"/>
        <v>Haziran</v>
      </c>
    </row>
    <row r="342" spans="1:12" x14ac:dyDescent="0.25">
      <c r="A342" t="str">
        <f t="shared" si="21"/>
        <v>201825</v>
      </c>
      <c r="B342" s="53" t="str">
        <f t="shared" si="23"/>
        <v>201825</v>
      </c>
      <c r="C342" t="str">
        <f t="shared" si="22"/>
        <v>Haziran20183</v>
      </c>
      <c r="D342" t="s">
        <v>445</v>
      </c>
      <c r="E342">
        <v>2018</v>
      </c>
      <c r="F342">
        <f>+COUNTIF($K$162:K342,K342)</f>
        <v>3</v>
      </c>
      <c r="G342" s="16">
        <v>25</v>
      </c>
      <c r="H342" s="17">
        <v>43266</v>
      </c>
      <c r="I342" s="17">
        <v>43272</v>
      </c>
      <c r="J342" s="18"/>
      <c r="K342" s="19">
        <v>43252</v>
      </c>
      <c r="L342" s="53" t="str">
        <f t="shared" si="24"/>
        <v>Haziran</v>
      </c>
    </row>
    <row r="343" spans="1:12" x14ac:dyDescent="0.25">
      <c r="A343" t="str">
        <f t="shared" si="21"/>
        <v>201826</v>
      </c>
      <c r="B343" s="53" t="str">
        <f t="shared" si="23"/>
        <v>201826</v>
      </c>
      <c r="C343" t="str">
        <f t="shared" si="22"/>
        <v>Haziran20184</v>
      </c>
      <c r="D343" t="s">
        <v>445</v>
      </c>
      <c r="E343">
        <v>2018</v>
      </c>
      <c r="F343">
        <f>+COUNTIF($K$162:K343,K343)</f>
        <v>4</v>
      </c>
      <c r="G343" s="16">
        <v>26</v>
      </c>
      <c r="H343" s="17">
        <v>43273</v>
      </c>
      <c r="I343" s="17">
        <v>43279</v>
      </c>
      <c r="J343" s="18"/>
      <c r="K343" s="19">
        <v>43252</v>
      </c>
      <c r="L343" s="53" t="str">
        <f t="shared" si="24"/>
        <v>Haziran</v>
      </c>
    </row>
    <row r="344" spans="1:12" x14ac:dyDescent="0.25">
      <c r="A344" t="str">
        <f t="shared" si="21"/>
        <v>201827</v>
      </c>
      <c r="B344" s="53" t="str">
        <f t="shared" si="23"/>
        <v>201827</v>
      </c>
      <c r="C344" t="str">
        <f t="shared" si="22"/>
        <v>Temmuz20181</v>
      </c>
      <c r="D344" t="s">
        <v>446</v>
      </c>
      <c r="E344">
        <v>2018</v>
      </c>
      <c r="F344">
        <f>+COUNTIF($K$162:K344,K344)</f>
        <v>1</v>
      </c>
      <c r="G344" s="12">
        <v>27</v>
      </c>
      <c r="H344" s="13">
        <v>43280</v>
      </c>
      <c r="I344" s="13">
        <v>43286</v>
      </c>
      <c r="J344" s="14"/>
      <c r="K344" s="15">
        <v>43282</v>
      </c>
      <c r="L344" s="53" t="str">
        <f t="shared" si="24"/>
        <v>Temmuz</v>
      </c>
    </row>
    <row r="345" spans="1:12" x14ac:dyDescent="0.25">
      <c r="A345" t="str">
        <f t="shared" si="21"/>
        <v>201828</v>
      </c>
      <c r="B345" s="53" t="str">
        <f t="shared" si="23"/>
        <v>201828</v>
      </c>
      <c r="C345" t="str">
        <f t="shared" si="22"/>
        <v>Temmuz20182</v>
      </c>
      <c r="D345" t="s">
        <v>446</v>
      </c>
      <c r="E345">
        <v>2018</v>
      </c>
      <c r="F345">
        <f>+COUNTIF($K$162:K345,K345)</f>
        <v>2</v>
      </c>
      <c r="G345" s="12">
        <v>28</v>
      </c>
      <c r="H345" s="13">
        <v>43287</v>
      </c>
      <c r="I345" s="13">
        <v>43293</v>
      </c>
      <c r="J345" s="14"/>
      <c r="K345" s="15">
        <v>43282</v>
      </c>
      <c r="L345" s="53" t="str">
        <f t="shared" si="24"/>
        <v>Temmuz</v>
      </c>
    </row>
    <row r="346" spans="1:12" x14ac:dyDescent="0.25">
      <c r="A346" t="str">
        <f t="shared" si="21"/>
        <v>201829</v>
      </c>
      <c r="B346" s="53" t="str">
        <f t="shared" si="23"/>
        <v>201829</v>
      </c>
      <c r="C346" t="str">
        <f t="shared" si="22"/>
        <v>Temmuz20183</v>
      </c>
      <c r="D346" t="s">
        <v>446</v>
      </c>
      <c r="E346">
        <v>2018</v>
      </c>
      <c r="F346">
        <f>+COUNTIF($K$162:K346,K346)</f>
        <v>3</v>
      </c>
      <c r="G346" s="12">
        <v>29</v>
      </c>
      <c r="H346" s="13">
        <v>43294</v>
      </c>
      <c r="I346" s="13">
        <v>43300</v>
      </c>
      <c r="J346" s="14"/>
      <c r="K346" s="15">
        <v>43282</v>
      </c>
      <c r="L346" s="53" t="str">
        <f t="shared" si="24"/>
        <v>Temmuz</v>
      </c>
    </row>
    <row r="347" spans="1:12" x14ac:dyDescent="0.25">
      <c r="A347" t="str">
        <f t="shared" si="21"/>
        <v>201830</v>
      </c>
      <c r="B347" s="53" t="str">
        <f t="shared" si="23"/>
        <v>201830</v>
      </c>
      <c r="C347" t="str">
        <f t="shared" si="22"/>
        <v>Temmuz20184</v>
      </c>
      <c r="D347" t="s">
        <v>446</v>
      </c>
      <c r="E347">
        <v>2018</v>
      </c>
      <c r="F347">
        <f>+COUNTIF($K$162:K347,K347)</f>
        <v>4</v>
      </c>
      <c r="G347" s="12">
        <v>30</v>
      </c>
      <c r="H347" s="13">
        <v>43301</v>
      </c>
      <c r="I347" s="13">
        <v>43307</v>
      </c>
      <c r="J347" s="14"/>
      <c r="K347" s="15">
        <v>43282</v>
      </c>
      <c r="L347" s="53" t="str">
        <f t="shared" si="24"/>
        <v>Temmuz</v>
      </c>
    </row>
    <row r="348" spans="1:12" x14ac:dyDescent="0.25">
      <c r="A348" t="str">
        <f t="shared" si="21"/>
        <v>201831</v>
      </c>
      <c r="B348" s="53" t="str">
        <f t="shared" si="23"/>
        <v>201831</v>
      </c>
      <c r="C348" t="str">
        <f t="shared" si="22"/>
        <v>Temmuz20185</v>
      </c>
      <c r="D348" t="s">
        <v>446</v>
      </c>
      <c r="E348">
        <v>2018</v>
      </c>
      <c r="F348">
        <f>+COUNTIF($K$162:K348,K348)</f>
        <v>5</v>
      </c>
      <c r="G348" s="16">
        <v>31</v>
      </c>
      <c r="H348" s="17">
        <v>43308</v>
      </c>
      <c r="I348" s="17">
        <v>43314</v>
      </c>
      <c r="J348" s="18"/>
      <c r="K348" s="19">
        <v>43282</v>
      </c>
      <c r="L348" s="53" t="str">
        <f t="shared" si="24"/>
        <v>Temmuz</v>
      </c>
    </row>
    <row r="349" spans="1:12" x14ac:dyDescent="0.25">
      <c r="A349" t="str">
        <f t="shared" si="21"/>
        <v>201832</v>
      </c>
      <c r="B349" s="53" t="str">
        <f t="shared" si="23"/>
        <v>201832</v>
      </c>
      <c r="C349" t="str">
        <f t="shared" si="22"/>
        <v>Ağustos20181</v>
      </c>
      <c r="D349" t="s">
        <v>447</v>
      </c>
      <c r="E349">
        <v>2018</v>
      </c>
      <c r="F349">
        <f>+COUNTIF($K$162:K349,K349)</f>
        <v>1</v>
      </c>
      <c r="G349" s="16">
        <v>32</v>
      </c>
      <c r="H349" s="17">
        <v>43315</v>
      </c>
      <c r="I349" s="17">
        <v>43321</v>
      </c>
      <c r="J349" s="18"/>
      <c r="K349" s="19">
        <v>43313</v>
      </c>
      <c r="L349" s="53" t="str">
        <f t="shared" si="24"/>
        <v>Ağustos</v>
      </c>
    </row>
    <row r="350" spans="1:12" x14ac:dyDescent="0.25">
      <c r="A350" t="str">
        <f t="shared" si="21"/>
        <v>201833</v>
      </c>
      <c r="B350" s="53" t="str">
        <f t="shared" si="23"/>
        <v>201833</v>
      </c>
      <c r="C350" t="str">
        <f t="shared" si="22"/>
        <v>Ağustos20182</v>
      </c>
      <c r="D350" t="s">
        <v>447</v>
      </c>
      <c r="E350">
        <v>2018</v>
      </c>
      <c r="F350">
        <f>+COUNTIF($K$162:K350,K350)</f>
        <v>2</v>
      </c>
      <c r="G350" s="16">
        <v>33</v>
      </c>
      <c r="H350" s="17">
        <v>43322</v>
      </c>
      <c r="I350" s="17">
        <v>43328</v>
      </c>
      <c r="J350" s="18"/>
      <c r="K350" s="19">
        <v>43313</v>
      </c>
      <c r="L350" s="53" t="str">
        <f t="shared" si="24"/>
        <v>Ağustos</v>
      </c>
    </row>
    <row r="351" spans="1:12" x14ac:dyDescent="0.25">
      <c r="A351" t="str">
        <f t="shared" si="21"/>
        <v>201834</v>
      </c>
      <c r="B351" s="53" t="str">
        <f t="shared" si="23"/>
        <v>201834</v>
      </c>
      <c r="C351" t="str">
        <f t="shared" si="22"/>
        <v>Ağustos20183</v>
      </c>
      <c r="D351" t="s">
        <v>447</v>
      </c>
      <c r="E351">
        <v>2018</v>
      </c>
      <c r="F351">
        <f>+COUNTIF($K$162:K351,K351)</f>
        <v>3</v>
      </c>
      <c r="G351" s="16">
        <v>34</v>
      </c>
      <c r="H351" s="17">
        <v>43329</v>
      </c>
      <c r="I351" s="17">
        <v>43335</v>
      </c>
      <c r="J351" s="18"/>
      <c r="K351" s="19">
        <v>43313</v>
      </c>
      <c r="L351" s="53" t="str">
        <f t="shared" si="24"/>
        <v>Ağustos</v>
      </c>
    </row>
    <row r="352" spans="1:12" x14ac:dyDescent="0.25">
      <c r="A352" t="str">
        <f t="shared" si="21"/>
        <v>201835</v>
      </c>
      <c r="B352" s="53" t="str">
        <f t="shared" si="23"/>
        <v>201835</v>
      </c>
      <c r="C352" t="str">
        <f t="shared" si="22"/>
        <v>Ağustos20184</v>
      </c>
      <c r="D352" t="s">
        <v>447</v>
      </c>
      <c r="E352">
        <v>2018</v>
      </c>
      <c r="F352">
        <f>+COUNTIF($K$162:K352,K352)</f>
        <v>4</v>
      </c>
      <c r="G352" s="16">
        <v>35</v>
      </c>
      <c r="H352" s="17">
        <v>43336</v>
      </c>
      <c r="I352" s="17">
        <v>43342</v>
      </c>
      <c r="J352" s="18"/>
      <c r="K352" s="19">
        <v>43313</v>
      </c>
      <c r="L352" s="53" t="str">
        <f t="shared" si="24"/>
        <v>Ağustos</v>
      </c>
    </row>
    <row r="353" spans="1:12" x14ac:dyDescent="0.25">
      <c r="A353" t="str">
        <f t="shared" si="21"/>
        <v>201836</v>
      </c>
      <c r="B353" s="53" t="str">
        <f t="shared" si="23"/>
        <v>201836</v>
      </c>
      <c r="C353" t="str">
        <f t="shared" si="22"/>
        <v>Eylül20181</v>
      </c>
      <c r="D353" t="s">
        <v>448</v>
      </c>
      <c r="E353">
        <v>2018</v>
      </c>
      <c r="F353">
        <f>+COUNTIF($K$162:K353,K353)</f>
        <v>1</v>
      </c>
      <c r="G353" s="12">
        <v>36</v>
      </c>
      <c r="H353" s="13">
        <v>43343</v>
      </c>
      <c r="I353" s="13">
        <v>43349</v>
      </c>
      <c r="J353" s="14"/>
      <c r="K353" s="15">
        <v>43344</v>
      </c>
      <c r="L353" s="53" t="str">
        <f t="shared" si="24"/>
        <v>Eylül</v>
      </c>
    </row>
    <row r="354" spans="1:12" x14ac:dyDescent="0.25">
      <c r="A354" t="str">
        <f t="shared" si="21"/>
        <v>201837</v>
      </c>
      <c r="B354" s="53" t="str">
        <f t="shared" si="23"/>
        <v>201837</v>
      </c>
      <c r="C354" t="str">
        <f t="shared" si="22"/>
        <v>Eylül20182</v>
      </c>
      <c r="D354" t="s">
        <v>448</v>
      </c>
      <c r="E354">
        <v>2018</v>
      </c>
      <c r="F354">
        <f>+COUNTIF($K$162:K354,K354)</f>
        <v>2</v>
      </c>
      <c r="G354" s="12">
        <v>37</v>
      </c>
      <c r="H354" s="13">
        <v>43350</v>
      </c>
      <c r="I354" s="13">
        <v>43356</v>
      </c>
      <c r="J354" s="14"/>
      <c r="K354" s="15">
        <v>43344</v>
      </c>
      <c r="L354" s="53" t="str">
        <f t="shared" si="24"/>
        <v>Eylül</v>
      </c>
    </row>
    <row r="355" spans="1:12" x14ac:dyDescent="0.25">
      <c r="A355" t="str">
        <f t="shared" ref="A355:A418" si="25">+E355&amp;G355</f>
        <v>201838</v>
      </c>
      <c r="B355" s="53" t="str">
        <f t="shared" si="23"/>
        <v>201838</v>
      </c>
      <c r="C355" t="str">
        <f t="shared" ref="C355:C418" si="26">+D355&amp;E355&amp;F355</f>
        <v>Eylül20183</v>
      </c>
      <c r="D355" t="s">
        <v>448</v>
      </c>
      <c r="E355">
        <v>2018</v>
      </c>
      <c r="F355">
        <f>+COUNTIF($K$162:K355,K355)</f>
        <v>3</v>
      </c>
      <c r="G355" s="12">
        <v>38</v>
      </c>
      <c r="H355" s="13">
        <v>43357</v>
      </c>
      <c r="I355" s="13">
        <v>43363</v>
      </c>
      <c r="J355" s="14"/>
      <c r="K355" s="15">
        <v>43344</v>
      </c>
      <c r="L355" s="53" t="str">
        <f t="shared" si="24"/>
        <v>Eylül</v>
      </c>
    </row>
    <row r="356" spans="1:12" x14ac:dyDescent="0.25">
      <c r="A356" t="str">
        <f t="shared" si="25"/>
        <v>201839</v>
      </c>
      <c r="B356" s="53" t="str">
        <f t="shared" si="23"/>
        <v>201839</v>
      </c>
      <c r="C356" t="str">
        <f t="shared" si="26"/>
        <v>Eylül20184</v>
      </c>
      <c r="D356" t="s">
        <v>448</v>
      </c>
      <c r="E356">
        <v>2018</v>
      </c>
      <c r="F356">
        <f>+COUNTIF($K$162:K356,K356)</f>
        <v>4</v>
      </c>
      <c r="G356" s="12">
        <v>39</v>
      </c>
      <c r="H356" s="13">
        <v>43364</v>
      </c>
      <c r="I356" s="13">
        <v>43370</v>
      </c>
      <c r="J356" s="14"/>
      <c r="K356" s="15">
        <v>43344</v>
      </c>
      <c r="L356" s="53" t="str">
        <f t="shared" si="24"/>
        <v>Eylül</v>
      </c>
    </row>
    <row r="357" spans="1:12" x14ac:dyDescent="0.25">
      <c r="A357" t="str">
        <f t="shared" si="25"/>
        <v>201840</v>
      </c>
      <c r="B357" s="53" t="str">
        <f t="shared" si="23"/>
        <v>201840</v>
      </c>
      <c r="C357" t="str">
        <f t="shared" si="26"/>
        <v>Ekim20181</v>
      </c>
      <c r="D357" t="s">
        <v>449</v>
      </c>
      <c r="E357">
        <v>2018</v>
      </c>
      <c r="F357">
        <f>+COUNTIF($K$162:K357,K357)</f>
        <v>1</v>
      </c>
      <c r="G357" s="16">
        <v>40</v>
      </c>
      <c r="H357" s="17">
        <v>43371</v>
      </c>
      <c r="I357" s="17">
        <v>43377</v>
      </c>
      <c r="J357" s="18"/>
      <c r="K357" s="19">
        <v>43374</v>
      </c>
      <c r="L357" s="53" t="str">
        <f t="shared" si="24"/>
        <v>Ekim</v>
      </c>
    </row>
    <row r="358" spans="1:12" x14ac:dyDescent="0.25">
      <c r="A358" t="str">
        <f t="shared" si="25"/>
        <v>201841</v>
      </c>
      <c r="B358" s="53" t="str">
        <f t="shared" si="23"/>
        <v>201841</v>
      </c>
      <c r="C358" t="str">
        <f t="shared" si="26"/>
        <v>Ekim20182</v>
      </c>
      <c r="D358" t="s">
        <v>449</v>
      </c>
      <c r="E358">
        <v>2018</v>
      </c>
      <c r="F358">
        <f>+COUNTIF($K$162:K358,K358)</f>
        <v>2</v>
      </c>
      <c r="G358" s="16">
        <v>41</v>
      </c>
      <c r="H358" s="17">
        <v>43378</v>
      </c>
      <c r="I358" s="17">
        <v>43384</v>
      </c>
      <c r="J358" s="18"/>
      <c r="K358" s="19">
        <v>43374</v>
      </c>
      <c r="L358" s="53" t="str">
        <f t="shared" si="24"/>
        <v>Ekim</v>
      </c>
    </row>
    <row r="359" spans="1:12" x14ac:dyDescent="0.25">
      <c r="A359" t="str">
        <f t="shared" si="25"/>
        <v>201842</v>
      </c>
      <c r="B359" s="53" t="str">
        <f t="shared" si="23"/>
        <v>201842</v>
      </c>
      <c r="C359" t="str">
        <f t="shared" si="26"/>
        <v>Ekim20183</v>
      </c>
      <c r="D359" t="s">
        <v>449</v>
      </c>
      <c r="E359">
        <v>2018</v>
      </c>
      <c r="F359">
        <f>+COUNTIF($K$162:K359,K359)</f>
        <v>3</v>
      </c>
      <c r="G359" s="16">
        <v>42</v>
      </c>
      <c r="H359" s="17">
        <v>43385</v>
      </c>
      <c r="I359" s="17">
        <v>43391</v>
      </c>
      <c r="J359" s="18"/>
      <c r="K359" s="19">
        <v>43374</v>
      </c>
      <c r="L359" s="53" t="str">
        <f t="shared" si="24"/>
        <v>Ekim</v>
      </c>
    </row>
    <row r="360" spans="1:12" x14ac:dyDescent="0.25">
      <c r="A360" t="str">
        <f t="shared" si="25"/>
        <v>201843</v>
      </c>
      <c r="B360" s="53" t="str">
        <f t="shared" si="23"/>
        <v>201843</v>
      </c>
      <c r="C360" t="str">
        <f t="shared" si="26"/>
        <v>Ekim20184</v>
      </c>
      <c r="D360" t="s">
        <v>449</v>
      </c>
      <c r="E360">
        <v>2018</v>
      </c>
      <c r="F360">
        <f>+COUNTIF($K$162:K360,K360)</f>
        <v>4</v>
      </c>
      <c r="G360" s="16">
        <v>43</v>
      </c>
      <c r="H360" s="17">
        <v>43392</v>
      </c>
      <c r="I360" s="17">
        <v>43398</v>
      </c>
      <c r="J360" s="18"/>
      <c r="K360" s="19">
        <v>43374</v>
      </c>
      <c r="L360" s="53" t="str">
        <f t="shared" si="24"/>
        <v>Ekim</v>
      </c>
    </row>
    <row r="361" spans="1:12" x14ac:dyDescent="0.25">
      <c r="A361" t="str">
        <f t="shared" si="25"/>
        <v>201844</v>
      </c>
      <c r="B361" s="53" t="str">
        <f t="shared" si="23"/>
        <v>201844</v>
      </c>
      <c r="C361" t="str">
        <f t="shared" si="26"/>
        <v>Ekim20185</v>
      </c>
      <c r="D361" t="s">
        <v>449</v>
      </c>
      <c r="E361">
        <v>2018</v>
      </c>
      <c r="F361">
        <f>+COUNTIF($K$162:K361,K361)</f>
        <v>5</v>
      </c>
      <c r="G361" s="12">
        <v>44</v>
      </c>
      <c r="H361" s="13">
        <v>43399</v>
      </c>
      <c r="I361" s="13">
        <v>43405</v>
      </c>
      <c r="J361" s="14"/>
      <c r="K361" s="15">
        <v>43374</v>
      </c>
      <c r="L361" s="53" t="str">
        <f t="shared" si="24"/>
        <v>Ekim</v>
      </c>
    </row>
    <row r="362" spans="1:12" x14ac:dyDescent="0.25">
      <c r="A362" t="str">
        <f t="shared" si="25"/>
        <v>201845</v>
      </c>
      <c r="B362" s="53" t="str">
        <f t="shared" si="23"/>
        <v>201845</v>
      </c>
      <c r="C362" t="str">
        <f t="shared" si="26"/>
        <v>Kasım20181</v>
      </c>
      <c r="D362" t="s">
        <v>450</v>
      </c>
      <c r="E362">
        <v>2018</v>
      </c>
      <c r="F362">
        <f>+COUNTIF($K$162:K362,K362)</f>
        <v>1</v>
      </c>
      <c r="G362" s="12">
        <v>45</v>
      </c>
      <c r="H362" s="13">
        <v>43406</v>
      </c>
      <c r="I362" s="13">
        <v>43412</v>
      </c>
      <c r="J362" s="14"/>
      <c r="K362" s="15">
        <v>43405</v>
      </c>
      <c r="L362" s="53" t="str">
        <f t="shared" si="24"/>
        <v>Kasım</v>
      </c>
    </row>
    <row r="363" spans="1:12" x14ac:dyDescent="0.25">
      <c r="A363" t="str">
        <f t="shared" si="25"/>
        <v>201846</v>
      </c>
      <c r="B363" s="53" t="str">
        <f t="shared" si="23"/>
        <v>201846</v>
      </c>
      <c r="C363" t="str">
        <f t="shared" si="26"/>
        <v>Kasım20182</v>
      </c>
      <c r="D363" t="s">
        <v>450</v>
      </c>
      <c r="E363">
        <v>2018</v>
      </c>
      <c r="F363">
        <f>+COUNTIF($K$162:K363,K363)</f>
        <v>2</v>
      </c>
      <c r="G363" s="12">
        <v>46</v>
      </c>
      <c r="H363" s="13">
        <v>43413</v>
      </c>
      <c r="I363" s="13">
        <v>43419</v>
      </c>
      <c r="J363" s="14"/>
      <c r="K363" s="15">
        <v>43405</v>
      </c>
      <c r="L363" s="53" t="str">
        <f t="shared" si="24"/>
        <v>Kasım</v>
      </c>
    </row>
    <row r="364" spans="1:12" x14ac:dyDescent="0.25">
      <c r="A364" t="str">
        <f t="shared" si="25"/>
        <v>201847</v>
      </c>
      <c r="B364" s="53" t="str">
        <f t="shared" si="23"/>
        <v>201847</v>
      </c>
      <c r="C364" t="str">
        <f t="shared" si="26"/>
        <v>Kasım20183</v>
      </c>
      <c r="D364" t="s">
        <v>450</v>
      </c>
      <c r="E364">
        <v>2018</v>
      </c>
      <c r="F364">
        <f>+COUNTIF($K$162:K364,K364)</f>
        <v>3</v>
      </c>
      <c r="G364" s="12">
        <v>47</v>
      </c>
      <c r="H364" s="13">
        <v>43420</v>
      </c>
      <c r="I364" s="13">
        <v>43426</v>
      </c>
      <c r="J364" s="14"/>
      <c r="K364" s="15">
        <v>43405</v>
      </c>
      <c r="L364" s="53" t="str">
        <f t="shared" si="24"/>
        <v>Kasım</v>
      </c>
    </row>
    <row r="365" spans="1:12" x14ac:dyDescent="0.25">
      <c r="A365" t="str">
        <f t="shared" si="25"/>
        <v>201848</v>
      </c>
      <c r="B365" s="53" t="str">
        <f t="shared" si="23"/>
        <v>201848</v>
      </c>
      <c r="C365" t="str">
        <f t="shared" si="26"/>
        <v>Kasım20184</v>
      </c>
      <c r="D365" t="s">
        <v>450</v>
      </c>
      <c r="E365">
        <v>2018</v>
      </c>
      <c r="F365">
        <f>+COUNTIF($K$162:K365,K365)</f>
        <v>4</v>
      </c>
      <c r="G365" s="12">
        <v>48</v>
      </c>
      <c r="H365" s="13">
        <v>43427</v>
      </c>
      <c r="I365" s="13">
        <v>43433</v>
      </c>
      <c r="J365" s="14"/>
      <c r="K365" s="15">
        <v>43405</v>
      </c>
      <c r="L365" s="53" t="str">
        <f t="shared" si="24"/>
        <v>Kasım</v>
      </c>
    </row>
    <row r="366" spans="1:12" x14ac:dyDescent="0.25">
      <c r="A366" t="str">
        <f t="shared" si="25"/>
        <v>201849</v>
      </c>
      <c r="B366" s="53" t="str">
        <f t="shared" si="23"/>
        <v>201849</v>
      </c>
      <c r="C366" t="str">
        <f t="shared" si="26"/>
        <v>Aralık20181</v>
      </c>
      <c r="D366" t="s">
        <v>451</v>
      </c>
      <c r="E366">
        <v>2018</v>
      </c>
      <c r="F366">
        <f>+COUNTIF($K$162:K366,K366)</f>
        <v>1</v>
      </c>
      <c r="G366" s="16">
        <v>49</v>
      </c>
      <c r="H366" s="17">
        <v>43434</v>
      </c>
      <c r="I366" s="17">
        <v>43440</v>
      </c>
      <c r="J366" s="18"/>
      <c r="K366" s="19">
        <v>43435</v>
      </c>
      <c r="L366" s="53" t="str">
        <f t="shared" si="24"/>
        <v>Aralık</v>
      </c>
    </row>
    <row r="367" spans="1:12" x14ac:dyDescent="0.25">
      <c r="A367" t="str">
        <f t="shared" si="25"/>
        <v>201850</v>
      </c>
      <c r="B367" s="53" t="str">
        <f t="shared" si="23"/>
        <v>201850</v>
      </c>
      <c r="C367" t="str">
        <f t="shared" si="26"/>
        <v>Aralık20182</v>
      </c>
      <c r="D367" t="s">
        <v>451</v>
      </c>
      <c r="E367">
        <v>2018</v>
      </c>
      <c r="F367">
        <f>+COUNTIF($K$162:K367,K367)</f>
        <v>2</v>
      </c>
      <c r="G367" s="16">
        <v>50</v>
      </c>
      <c r="H367" s="17">
        <v>43441</v>
      </c>
      <c r="I367" s="17">
        <v>43447</v>
      </c>
      <c r="J367" s="18"/>
      <c r="K367" s="19">
        <v>43435</v>
      </c>
      <c r="L367" s="53" t="str">
        <f t="shared" si="24"/>
        <v>Aralık</v>
      </c>
    </row>
    <row r="368" spans="1:12" x14ac:dyDescent="0.25">
      <c r="A368" t="str">
        <f t="shared" si="25"/>
        <v>201851</v>
      </c>
      <c r="B368" s="53" t="str">
        <f t="shared" si="23"/>
        <v>201851</v>
      </c>
      <c r="C368" t="str">
        <f t="shared" si="26"/>
        <v>Aralık20183</v>
      </c>
      <c r="D368" t="s">
        <v>451</v>
      </c>
      <c r="E368">
        <v>2018</v>
      </c>
      <c r="F368">
        <f>+COUNTIF($K$162:K368,K368)</f>
        <v>3</v>
      </c>
      <c r="G368" s="16">
        <v>51</v>
      </c>
      <c r="H368" s="17">
        <v>43448</v>
      </c>
      <c r="I368" s="17">
        <v>43454</v>
      </c>
      <c r="J368" s="18"/>
      <c r="K368" s="19">
        <v>43435</v>
      </c>
      <c r="L368" s="53" t="str">
        <f t="shared" si="24"/>
        <v>Aralık</v>
      </c>
    </row>
    <row r="369" spans="1:12" x14ac:dyDescent="0.25">
      <c r="A369" t="str">
        <f t="shared" si="25"/>
        <v>201852</v>
      </c>
      <c r="B369" s="53" t="str">
        <f t="shared" si="23"/>
        <v>201852</v>
      </c>
      <c r="C369" t="str">
        <f t="shared" si="26"/>
        <v>Aralık20184</v>
      </c>
      <c r="D369" t="s">
        <v>451</v>
      </c>
      <c r="E369">
        <v>2018</v>
      </c>
      <c r="F369">
        <f>+COUNTIF($K$162:K369,K369)</f>
        <v>4</v>
      </c>
      <c r="G369" s="16">
        <v>52</v>
      </c>
      <c r="H369" s="17">
        <v>43455</v>
      </c>
      <c r="I369" s="17">
        <v>43461</v>
      </c>
      <c r="J369" s="18"/>
      <c r="K369" s="19">
        <v>43435</v>
      </c>
      <c r="L369" s="53" t="str">
        <f t="shared" si="24"/>
        <v>Aralık</v>
      </c>
    </row>
    <row r="370" spans="1:12" x14ac:dyDescent="0.25">
      <c r="A370" t="str">
        <f t="shared" si="25"/>
        <v>201853</v>
      </c>
      <c r="B370" s="53" t="str">
        <f t="shared" si="23"/>
        <v>201853</v>
      </c>
      <c r="C370" t="str">
        <f t="shared" si="26"/>
        <v>Aralık20185</v>
      </c>
      <c r="D370" t="s">
        <v>451</v>
      </c>
      <c r="E370">
        <v>2018</v>
      </c>
      <c r="F370">
        <f>+COUNTIF($K$162:K370,K370)</f>
        <v>5</v>
      </c>
      <c r="G370" s="16">
        <v>53</v>
      </c>
      <c r="H370" s="17">
        <v>43462</v>
      </c>
      <c r="I370" s="17">
        <v>43468</v>
      </c>
      <c r="J370" s="18"/>
      <c r="K370" s="19">
        <v>43435</v>
      </c>
      <c r="L370" s="53" t="str">
        <f t="shared" si="24"/>
        <v>Aralık</v>
      </c>
    </row>
    <row r="371" spans="1:12" x14ac:dyDescent="0.25">
      <c r="A371" t="str">
        <f t="shared" si="25"/>
        <v>20191</v>
      </c>
      <c r="B371" s="53" t="str">
        <f t="shared" si="23"/>
        <v>20191</v>
      </c>
      <c r="C371" t="str">
        <f t="shared" si="26"/>
        <v>Ocak20191</v>
      </c>
      <c r="D371" t="s">
        <v>440</v>
      </c>
      <c r="E371">
        <v>2019</v>
      </c>
      <c r="F371">
        <f>+COUNTIF($K$162:K371,K371)</f>
        <v>1</v>
      </c>
      <c r="G371" s="12">
        <v>1</v>
      </c>
      <c r="H371" s="13">
        <v>43469</v>
      </c>
      <c r="I371" s="13">
        <v>43475</v>
      </c>
      <c r="J371" s="14"/>
      <c r="K371" s="15">
        <v>43466</v>
      </c>
      <c r="L371" s="53" t="str">
        <f t="shared" si="24"/>
        <v>Ocak</v>
      </c>
    </row>
    <row r="372" spans="1:12" x14ac:dyDescent="0.25">
      <c r="A372" t="str">
        <f t="shared" si="25"/>
        <v>20192</v>
      </c>
      <c r="B372" s="53" t="str">
        <f t="shared" si="23"/>
        <v>20192</v>
      </c>
      <c r="C372" t="str">
        <f t="shared" si="26"/>
        <v>Ocak20192</v>
      </c>
      <c r="D372" t="s">
        <v>440</v>
      </c>
      <c r="E372">
        <v>2019</v>
      </c>
      <c r="F372">
        <f>+COUNTIF($K$162:K372,K372)</f>
        <v>2</v>
      </c>
      <c r="G372" s="12">
        <v>2</v>
      </c>
      <c r="H372" s="13">
        <v>43476</v>
      </c>
      <c r="I372" s="13">
        <v>43482</v>
      </c>
      <c r="J372" s="14"/>
      <c r="K372" s="15">
        <v>43466</v>
      </c>
      <c r="L372" s="53" t="str">
        <f t="shared" si="24"/>
        <v>Ocak</v>
      </c>
    </row>
    <row r="373" spans="1:12" x14ac:dyDescent="0.25">
      <c r="A373" t="str">
        <f t="shared" si="25"/>
        <v>20193</v>
      </c>
      <c r="B373" s="53" t="str">
        <f t="shared" si="23"/>
        <v>20193</v>
      </c>
      <c r="C373" t="str">
        <f t="shared" si="26"/>
        <v>Ocak20193</v>
      </c>
      <c r="D373" t="s">
        <v>440</v>
      </c>
      <c r="E373">
        <v>2019</v>
      </c>
      <c r="F373">
        <f>+COUNTIF($K$162:K373,K373)</f>
        <v>3</v>
      </c>
      <c r="G373" s="12">
        <v>3</v>
      </c>
      <c r="H373" s="13">
        <v>43483</v>
      </c>
      <c r="I373" s="13">
        <v>43489</v>
      </c>
      <c r="J373" s="14"/>
      <c r="K373" s="15">
        <v>43466</v>
      </c>
      <c r="L373" s="53" t="str">
        <f t="shared" si="24"/>
        <v>Ocak</v>
      </c>
    </row>
    <row r="374" spans="1:12" x14ac:dyDescent="0.25">
      <c r="A374" t="str">
        <f t="shared" si="25"/>
        <v>20194</v>
      </c>
      <c r="B374" s="53" t="str">
        <f t="shared" si="23"/>
        <v>20194</v>
      </c>
      <c r="C374" t="str">
        <f t="shared" si="26"/>
        <v>Ocak20194</v>
      </c>
      <c r="D374" t="s">
        <v>440</v>
      </c>
      <c r="E374">
        <v>2019</v>
      </c>
      <c r="F374">
        <f>+COUNTIF($K$162:K374,K374)</f>
        <v>4</v>
      </c>
      <c r="G374" s="12">
        <v>4</v>
      </c>
      <c r="H374" s="13">
        <v>43490</v>
      </c>
      <c r="I374" s="13">
        <v>43496</v>
      </c>
      <c r="J374" s="14"/>
      <c r="K374" s="15">
        <v>43466</v>
      </c>
      <c r="L374" s="53" t="str">
        <f t="shared" si="24"/>
        <v>Ocak</v>
      </c>
    </row>
    <row r="375" spans="1:12" x14ac:dyDescent="0.25">
      <c r="A375" t="str">
        <f t="shared" si="25"/>
        <v>20195</v>
      </c>
      <c r="B375" s="53" t="str">
        <f t="shared" si="23"/>
        <v>20195</v>
      </c>
      <c r="C375" t="str">
        <f t="shared" si="26"/>
        <v>Şubat20191</v>
      </c>
      <c r="D375" t="s">
        <v>441</v>
      </c>
      <c r="E375">
        <v>2019</v>
      </c>
      <c r="F375">
        <f>+COUNTIF($K$162:K375,K375)</f>
        <v>1</v>
      </c>
      <c r="G375" s="16">
        <v>5</v>
      </c>
      <c r="H375" s="17">
        <v>43497</v>
      </c>
      <c r="I375" s="17">
        <v>43503</v>
      </c>
      <c r="J375" s="18"/>
      <c r="K375" s="19">
        <v>43497</v>
      </c>
      <c r="L375" s="53" t="str">
        <f t="shared" si="24"/>
        <v>Şubat</v>
      </c>
    </row>
    <row r="376" spans="1:12" x14ac:dyDescent="0.25">
      <c r="A376" t="str">
        <f t="shared" si="25"/>
        <v>20196</v>
      </c>
      <c r="B376" s="53" t="str">
        <f t="shared" si="23"/>
        <v>20196</v>
      </c>
      <c r="C376" t="str">
        <f t="shared" si="26"/>
        <v>Şubat20192</v>
      </c>
      <c r="D376" t="s">
        <v>441</v>
      </c>
      <c r="E376">
        <v>2019</v>
      </c>
      <c r="F376">
        <f>+COUNTIF($K$162:K376,K376)</f>
        <v>2</v>
      </c>
      <c r="G376" s="16">
        <v>6</v>
      </c>
      <c r="H376" s="17">
        <v>43504</v>
      </c>
      <c r="I376" s="17">
        <v>43510</v>
      </c>
      <c r="J376" s="18"/>
      <c r="K376" s="19">
        <v>43497</v>
      </c>
      <c r="L376" s="53" t="str">
        <f t="shared" si="24"/>
        <v>Şubat</v>
      </c>
    </row>
    <row r="377" spans="1:12" x14ac:dyDescent="0.25">
      <c r="A377" t="str">
        <f t="shared" si="25"/>
        <v>20197</v>
      </c>
      <c r="B377" s="53" t="str">
        <f t="shared" si="23"/>
        <v>20197</v>
      </c>
      <c r="C377" t="str">
        <f t="shared" si="26"/>
        <v>Şubat20193</v>
      </c>
      <c r="D377" t="s">
        <v>441</v>
      </c>
      <c r="E377">
        <v>2019</v>
      </c>
      <c r="F377">
        <f>+COUNTIF($K$162:K377,K377)</f>
        <v>3</v>
      </c>
      <c r="G377" s="16">
        <v>7</v>
      </c>
      <c r="H377" s="17">
        <v>43511</v>
      </c>
      <c r="I377" s="17">
        <v>43517</v>
      </c>
      <c r="J377" s="18"/>
      <c r="K377" s="19">
        <v>43497</v>
      </c>
      <c r="L377" s="53" t="str">
        <f t="shared" si="24"/>
        <v>Şubat</v>
      </c>
    </row>
    <row r="378" spans="1:12" x14ac:dyDescent="0.25">
      <c r="A378" t="str">
        <f t="shared" si="25"/>
        <v>20198</v>
      </c>
      <c r="B378" s="53" t="str">
        <f t="shared" si="23"/>
        <v>20198</v>
      </c>
      <c r="C378" t="str">
        <f t="shared" si="26"/>
        <v>Şubat20194</v>
      </c>
      <c r="D378" t="s">
        <v>441</v>
      </c>
      <c r="E378">
        <v>2019</v>
      </c>
      <c r="F378">
        <f>+COUNTIF($K$162:K378,K378)</f>
        <v>4</v>
      </c>
      <c r="G378" s="16">
        <v>8</v>
      </c>
      <c r="H378" s="17">
        <v>43518</v>
      </c>
      <c r="I378" s="17">
        <v>43524</v>
      </c>
      <c r="J378" s="18"/>
      <c r="K378" s="19">
        <v>43497</v>
      </c>
      <c r="L378" s="53" t="str">
        <f t="shared" si="24"/>
        <v>Şubat</v>
      </c>
    </row>
    <row r="379" spans="1:12" x14ac:dyDescent="0.25">
      <c r="A379" t="str">
        <f t="shared" si="25"/>
        <v>20199</v>
      </c>
      <c r="B379" s="53" t="str">
        <f t="shared" si="23"/>
        <v>20199</v>
      </c>
      <c r="C379" t="str">
        <f t="shared" si="26"/>
        <v>Mart20191</v>
      </c>
      <c r="D379" t="s">
        <v>442</v>
      </c>
      <c r="E379">
        <v>2019</v>
      </c>
      <c r="F379">
        <f>+COUNTIF($K$162:K379,K379)</f>
        <v>1</v>
      </c>
      <c r="G379" s="12">
        <v>9</v>
      </c>
      <c r="H379" s="13">
        <v>43525</v>
      </c>
      <c r="I379" s="13">
        <v>43531</v>
      </c>
      <c r="J379" s="14"/>
      <c r="K379" s="15">
        <v>43525</v>
      </c>
      <c r="L379" s="53" t="str">
        <f t="shared" si="24"/>
        <v>Mart</v>
      </c>
    </row>
    <row r="380" spans="1:12" x14ac:dyDescent="0.25">
      <c r="A380" t="str">
        <f t="shared" si="25"/>
        <v>201910</v>
      </c>
      <c r="B380" s="53" t="str">
        <f t="shared" si="23"/>
        <v>201910</v>
      </c>
      <c r="C380" t="str">
        <f t="shared" si="26"/>
        <v>Mart20192</v>
      </c>
      <c r="D380" t="s">
        <v>442</v>
      </c>
      <c r="E380">
        <v>2019</v>
      </c>
      <c r="F380">
        <f>+COUNTIF($K$162:K380,K380)</f>
        <v>2</v>
      </c>
      <c r="G380" s="12">
        <v>10</v>
      </c>
      <c r="H380" s="13">
        <v>43532</v>
      </c>
      <c r="I380" s="13">
        <v>43538</v>
      </c>
      <c r="J380" s="14"/>
      <c r="K380" s="15">
        <v>43525</v>
      </c>
      <c r="L380" s="53" t="str">
        <f t="shared" si="24"/>
        <v>Mart</v>
      </c>
    </row>
    <row r="381" spans="1:12" x14ac:dyDescent="0.25">
      <c r="A381" t="str">
        <f t="shared" si="25"/>
        <v>201911</v>
      </c>
      <c r="B381" s="53" t="str">
        <f t="shared" si="23"/>
        <v>201911</v>
      </c>
      <c r="C381" t="str">
        <f t="shared" si="26"/>
        <v>Mart20193</v>
      </c>
      <c r="D381" t="s">
        <v>442</v>
      </c>
      <c r="E381">
        <v>2019</v>
      </c>
      <c r="F381">
        <f>+COUNTIF($K$162:K381,K381)</f>
        <v>3</v>
      </c>
      <c r="G381" s="12">
        <v>11</v>
      </c>
      <c r="H381" s="13">
        <v>43539</v>
      </c>
      <c r="I381" s="13">
        <v>43545</v>
      </c>
      <c r="J381" s="14"/>
      <c r="K381" s="15">
        <v>43525</v>
      </c>
      <c r="L381" s="53" t="str">
        <f t="shared" si="24"/>
        <v>Mart</v>
      </c>
    </row>
    <row r="382" spans="1:12" x14ac:dyDescent="0.25">
      <c r="A382" t="str">
        <f t="shared" si="25"/>
        <v>201912</v>
      </c>
      <c r="B382" s="53" t="str">
        <f t="shared" si="23"/>
        <v>201912</v>
      </c>
      <c r="C382" t="str">
        <f t="shared" si="26"/>
        <v>Mart20194</v>
      </c>
      <c r="D382" t="s">
        <v>442</v>
      </c>
      <c r="E382">
        <v>2019</v>
      </c>
      <c r="F382">
        <f>+COUNTIF($K$162:K382,K382)</f>
        <v>4</v>
      </c>
      <c r="G382" s="12">
        <v>12</v>
      </c>
      <c r="H382" s="13">
        <v>43546</v>
      </c>
      <c r="I382" s="13">
        <v>43552</v>
      </c>
      <c r="J382" s="14"/>
      <c r="K382" s="15">
        <v>43525</v>
      </c>
      <c r="L382" s="53" t="str">
        <f t="shared" si="24"/>
        <v>Mart</v>
      </c>
    </row>
    <row r="383" spans="1:12" x14ac:dyDescent="0.25">
      <c r="A383" t="str">
        <f t="shared" si="25"/>
        <v>201913</v>
      </c>
      <c r="B383" s="53" t="str">
        <f t="shared" si="23"/>
        <v>201913</v>
      </c>
      <c r="C383" t="str">
        <f t="shared" si="26"/>
        <v>Nisan20191</v>
      </c>
      <c r="D383" t="s">
        <v>443</v>
      </c>
      <c r="E383">
        <v>2019</v>
      </c>
      <c r="F383">
        <f>+COUNTIF($K$162:K383,K383)</f>
        <v>1</v>
      </c>
      <c r="G383" s="12">
        <v>13</v>
      </c>
      <c r="H383" s="13">
        <v>43553</v>
      </c>
      <c r="I383" s="13">
        <v>43559</v>
      </c>
      <c r="J383" s="14"/>
      <c r="K383" s="15">
        <v>43556</v>
      </c>
      <c r="L383" s="53" t="str">
        <f t="shared" si="24"/>
        <v>Nisan</v>
      </c>
    </row>
    <row r="384" spans="1:12" x14ac:dyDescent="0.25">
      <c r="A384" t="str">
        <f t="shared" si="25"/>
        <v>201914</v>
      </c>
      <c r="B384" s="53" t="str">
        <f t="shared" si="23"/>
        <v>201914</v>
      </c>
      <c r="C384" t="str">
        <f t="shared" si="26"/>
        <v>Nisan20192</v>
      </c>
      <c r="D384" t="s">
        <v>443</v>
      </c>
      <c r="E384">
        <v>2019</v>
      </c>
      <c r="F384">
        <f>+COUNTIF($K$162:K384,K384)</f>
        <v>2</v>
      </c>
      <c r="G384" s="16">
        <v>14</v>
      </c>
      <c r="H384" s="17">
        <v>43560</v>
      </c>
      <c r="I384" s="17">
        <v>43566</v>
      </c>
      <c r="J384" s="18"/>
      <c r="K384" s="19">
        <v>43556</v>
      </c>
      <c r="L384" s="53" t="str">
        <f t="shared" si="24"/>
        <v>Nisan</v>
      </c>
    </row>
    <row r="385" spans="1:12" x14ac:dyDescent="0.25">
      <c r="A385" t="str">
        <f t="shared" si="25"/>
        <v>201915</v>
      </c>
      <c r="B385" s="53" t="str">
        <f t="shared" si="23"/>
        <v>201915</v>
      </c>
      <c r="C385" t="str">
        <f t="shared" si="26"/>
        <v>Nisan20193</v>
      </c>
      <c r="D385" t="s">
        <v>443</v>
      </c>
      <c r="E385">
        <v>2019</v>
      </c>
      <c r="F385">
        <f>+COUNTIF($K$162:K385,K385)</f>
        <v>3</v>
      </c>
      <c r="G385" s="16">
        <v>15</v>
      </c>
      <c r="H385" s="17">
        <v>43567</v>
      </c>
      <c r="I385" s="17">
        <v>43573</v>
      </c>
      <c r="J385" s="18"/>
      <c r="K385" s="19">
        <v>43556</v>
      </c>
      <c r="L385" s="53" t="str">
        <f t="shared" si="24"/>
        <v>Nisan</v>
      </c>
    </row>
    <row r="386" spans="1:12" x14ac:dyDescent="0.25">
      <c r="A386" t="str">
        <f t="shared" si="25"/>
        <v>201916</v>
      </c>
      <c r="B386" s="53" t="str">
        <f t="shared" si="23"/>
        <v>201916</v>
      </c>
      <c r="C386" t="str">
        <f t="shared" si="26"/>
        <v>Nisan20194</v>
      </c>
      <c r="D386" t="s">
        <v>443</v>
      </c>
      <c r="E386">
        <v>2019</v>
      </c>
      <c r="F386">
        <f>+COUNTIF($K$162:K386,K386)</f>
        <v>4</v>
      </c>
      <c r="G386" s="16">
        <v>16</v>
      </c>
      <c r="H386" s="17">
        <v>43574</v>
      </c>
      <c r="I386" s="17">
        <v>43580</v>
      </c>
      <c r="J386" s="18"/>
      <c r="K386" s="19">
        <v>43556</v>
      </c>
      <c r="L386" s="53" t="str">
        <f t="shared" si="24"/>
        <v>Nisan</v>
      </c>
    </row>
    <row r="387" spans="1:12" x14ac:dyDescent="0.25">
      <c r="A387" t="str">
        <f t="shared" si="25"/>
        <v>201917</v>
      </c>
      <c r="B387" s="53" t="str">
        <f t="shared" si="23"/>
        <v>201917</v>
      </c>
      <c r="C387" t="str">
        <f t="shared" si="26"/>
        <v>Nisan20195</v>
      </c>
      <c r="D387" t="s">
        <v>443</v>
      </c>
      <c r="E387">
        <v>2019</v>
      </c>
      <c r="F387">
        <f>+COUNTIF($K$162:K387,K387)</f>
        <v>5</v>
      </c>
      <c r="G387" s="16">
        <v>17</v>
      </c>
      <c r="H387" s="17">
        <v>43581</v>
      </c>
      <c r="I387" s="17">
        <v>43587</v>
      </c>
      <c r="J387" s="18"/>
      <c r="K387" s="19">
        <v>43556</v>
      </c>
      <c r="L387" s="53" t="str">
        <f t="shared" si="24"/>
        <v>Nisan</v>
      </c>
    </row>
    <row r="388" spans="1:12" x14ac:dyDescent="0.25">
      <c r="A388" t="str">
        <f t="shared" si="25"/>
        <v>201918</v>
      </c>
      <c r="B388" s="53" t="str">
        <f t="shared" si="23"/>
        <v>201918</v>
      </c>
      <c r="C388" t="str">
        <f t="shared" si="26"/>
        <v>Mayıs20191</v>
      </c>
      <c r="D388" t="s">
        <v>444</v>
      </c>
      <c r="E388">
        <v>2019</v>
      </c>
      <c r="F388">
        <f>+COUNTIF($K$162:K388,K388)</f>
        <v>1</v>
      </c>
      <c r="G388" s="12">
        <v>18</v>
      </c>
      <c r="H388" s="13">
        <v>43588</v>
      </c>
      <c r="I388" s="13">
        <v>43594</v>
      </c>
      <c r="J388" s="14"/>
      <c r="K388" s="15">
        <v>43586</v>
      </c>
      <c r="L388" s="53" t="str">
        <f t="shared" si="24"/>
        <v>Mayıs</v>
      </c>
    </row>
    <row r="389" spans="1:12" x14ac:dyDescent="0.25">
      <c r="A389" t="str">
        <f t="shared" si="25"/>
        <v>201919</v>
      </c>
      <c r="B389" s="53" t="str">
        <f t="shared" ref="B389:B452" si="27">+E389&amp;G389</f>
        <v>201919</v>
      </c>
      <c r="C389" t="str">
        <f t="shared" si="26"/>
        <v>Mayıs20192</v>
      </c>
      <c r="D389" t="s">
        <v>444</v>
      </c>
      <c r="E389">
        <v>2019</v>
      </c>
      <c r="F389">
        <f>+COUNTIF($K$162:K389,K389)</f>
        <v>2</v>
      </c>
      <c r="G389" s="12">
        <v>19</v>
      </c>
      <c r="H389" s="13">
        <v>43595</v>
      </c>
      <c r="I389" s="13">
        <v>43601</v>
      </c>
      <c r="J389" s="14"/>
      <c r="K389" s="15">
        <v>43586</v>
      </c>
      <c r="L389" s="53" t="str">
        <f t="shared" ref="L389:L452" si="28">TEXT(K389,"aaaa")</f>
        <v>Mayıs</v>
      </c>
    </row>
    <row r="390" spans="1:12" x14ac:dyDescent="0.25">
      <c r="A390" t="str">
        <f t="shared" si="25"/>
        <v>201920</v>
      </c>
      <c r="B390" s="53" t="str">
        <f t="shared" si="27"/>
        <v>201920</v>
      </c>
      <c r="C390" t="str">
        <f t="shared" si="26"/>
        <v>Mayıs20193</v>
      </c>
      <c r="D390" t="s">
        <v>444</v>
      </c>
      <c r="E390">
        <v>2019</v>
      </c>
      <c r="F390">
        <f>+COUNTIF($K$162:K390,K390)</f>
        <v>3</v>
      </c>
      <c r="G390" s="12">
        <v>20</v>
      </c>
      <c r="H390" s="13">
        <v>43602</v>
      </c>
      <c r="I390" s="13">
        <v>43608</v>
      </c>
      <c r="J390" s="14"/>
      <c r="K390" s="15">
        <v>43586</v>
      </c>
      <c r="L390" s="53" t="str">
        <f t="shared" si="28"/>
        <v>Mayıs</v>
      </c>
    </row>
    <row r="391" spans="1:12" x14ac:dyDescent="0.25">
      <c r="A391" t="str">
        <f t="shared" si="25"/>
        <v>201921</v>
      </c>
      <c r="B391" s="53" t="str">
        <f t="shared" si="27"/>
        <v>201921</v>
      </c>
      <c r="C391" t="str">
        <f t="shared" si="26"/>
        <v>Mayıs20194</v>
      </c>
      <c r="D391" t="s">
        <v>444</v>
      </c>
      <c r="E391">
        <v>2019</v>
      </c>
      <c r="F391">
        <f>+COUNTIF($K$162:K391,K391)</f>
        <v>4</v>
      </c>
      <c r="G391" s="12">
        <v>21</v>
      </c>
      <c r="H391" s="13">
        <v>43609</v>
      </c>
      <c r="I391" s="13">
        <v>43615</v>
      </c>
      <c r="J391" s="14"/>
      <c r="K391" s="15">
        <v>43586</v>
      </c>
      <c r="L391" s="53" t="str">
        <f t="shared" si="28"/>
        <v>Mayıs</v>
      </c>
    </row>
    <row r="392" spans="1:12" x14ac:dyDescent="0.25">
      <c r="A392" t="str">
        <f t="shared" si="25"/>
        <v>201922</v>
      </c>
      <c r="B392" s="53" t="str">
        <f t="shared" si="27"/>
        <v>201922</v>
      </c>
      <c r="C392" t="str">
        <f t="shared" si="26"/>
        <v>Haziran20191</v>
      </c>
      <c r="D392" t="s">
        <v>445</v>
      </c>
      <c r="E392">
        <v>2019</v>
      </c>
      <c r="F392">
        <f>+COUNTIF($K$162:K392,K392)</f>
        <v>1</v>
      </c>
      <c r="G392" s="16">
        <v>22</v>
      </c>
      <c r="H392" s="17">
        <v>43616</v>
      </c>
      <c r="I392" s="17">
        <v>43622</v>
      </c>
      <c r="J392" s="18"/>
      <c r="K392" s="19">
        <v>43617</v>
      </c>
      <c r="L392" s="53" t="str">
        <f t="shared" si="28"/>
        <v>Haziran</v>
      </c>
    </row>
    <row r="393" spans="1:12" x14ac:dyDescent="0.25">
      <c r="A393" t="str">
        <f t="shared" si="25"/>
        <v>201923</v>
      </c>
      <c r="B393" s="53" t="str">
        <f t="shared" si="27"/>
        <v>201923</v>
      </c>
      <c r="C393" t="str">
        <f t="shared" si="26"/>
        <v>Haziran20192</v>
      </c>
      <c r="D393" t="s">
        <v>445</v>
      </c>
      <c r="E393">
        <v>2019</v>
      </c>
      <c r="F393">
        <f>+COUNTIF($K$162:K393,K393)</f>
        <v>2</v>
      </c>
      <c r="G393" s="16">
        <v>23</v>
      </c>
      <c r="H393" s="17">
        <v>43623</v>
      </c>
      <c r="I393" s="17">
        <v>43629</v>
      </c>
      <c r="J393" s="18"/>
      <c r="K393" s="19">
        <v>43617</v>
      </c>
      <c r="L393" s="53" t="str">
        <f t="shared" si="28"/>
        <v>Haziran</v>
      </c>
    </row>
    <row r="394" spans="1:12" x14ac:dyDescent="0.25">
      <c r="A394" t="str">
        <f t="shared" si="25"/>
        <v>201924</v>
      </c>
      <c r="B394" s="53" t="str">
        <f t="shared" si="27"/>
        <v>201924</v>
      </c>
      <c r="C394" t="str">
        <f t="shared" si="26"/>
        <v>Haziran20193</v>
      </c>
      <c r="D394" t="s">
        <v>445</v>
      </c>
      <c r="E394">
        <v>2019</v>
      </c>
      <c r="F394">
        <f>+COUNTIF($K$162:K394,K394)</f>
        <v>3</v>
      </c>
      <c r="G394" s="16">
        <v>24</v>
      </c>
      <c r="H394" s="17">
        <v>43630</v>
      </c>
      <c r="I394" s="17">
        <v>43636</v>
      </c>
      <c r="J394" s="18"/>
      <c r="K394" s="19">
        <v>43617</v>
      </c>
      <c r="L394" s="53" t="str">
        <f t="shared" si="28"/>
        <v>Haziran</v>
      </c>
    </row>
    <row r="395" spans="1:12" x14ac:dyDescent="0.25">
      <c r="A395" t="str">
        <f t="shared" si="25"/>
        <v>201925</v>
      </c>
      <c r="B395" s="53" t="str">
        <f t="shared" si="27"/>
        <v>201925</v>
      </c>
      <c r="C395" t="str">
        <f t="shared" si="26"/>
        <v>Haziran20194</v>
      </c>
      <c r="D395" t="s">
        <v>445</v>
      </c>
      <c r="E395">
        <v>2019</v>
      </c>
      <c r="F395">
        <f>+COUNTIF($K$162:K395,K395)</f>
        <v>4</v>
      </c>
      <c r="G395" s="16">
        <v>25</v>
      </c>
      <c r="H395" s="17">
        <v>43637</v>
      </c>
      <c r="I395" s="17">
        <v>43643</v>
      </c>
      <c r="J395" s="18"/>
      <c r="K395" s="19">
        <v>43617</v>
      </c>
      <c r="L395" s="53" t="str">
        <f t="shared" si="28"/>
        <v>Haziran</v>
      </c>
    </row>
    <row r="396" spans="1:12" x14ac:dyDescent="0.25">
      <c r="A396" t="str">
        <f t="shared" si="25"/>
        <v>201926</v>
      </c>
      <c r="B396" s="53" t="str">
        <f t="shared" si="27"/>
        <v>201926</v>
      </c>
      <c r="C396" t="str">
        <f t="shared" si="26"/>
        <v>Temmuz20191</v>
      </c>
      <c r="D396" t="s">
        <v>446</v>
      </c>
      <c r="E396">
        <v>2019</v>
      </c>
      <c r="F396">
        <f>+COUNTIF($K$162:K396,K396)</f>
        <v>1</v>
      </c>
      <c r="G396" s="16">
        <v>26</v>
      </c>
      <c r="H396" s="17">
        <v>43644</v>
      </c>
      <c r="I396" s="17">
        <v>43650</v>
      </c>
      <c r="J396" s="18"/>
      <c r="K396" s="19">
        <v>43647</v>
      </c>
      <c r="L396" s="53" t="str">
        <f t="shared" si="28"/>
        <v>Temmuz</v>
      </c>
    </row>
    <row r="397" spans="1:12" x14ac:dyDescent="0.25">
      <c r="A397" t="str">
        <f t="shared" si="25"/>
        <v>201927</v>
      </c>
      <c r="B397" s="53" t="str">
        <f t="shared" si="27"/>
        <v>201927</v>
      </c>
      <c r="C397" t="str">
        <f t="shared" si="26"/>
        <v>Temmuz20192</v>
      </c>
      <c r="D397" t="s">
        <v>446</v>
      </c>
      <c r="E397">
        <v>2019</v>
      </c>
      <c r="F397">
        <f>+COUNTIF($K$162:K397,K397)</f>
        <v>2</v>
      </c>
      <c r="G397" s="12">
        <v>27</v>
      </c>
      <c r="H397" s="13">
        <v>43651</v>
      </c>
      <c r="I397" s="13">
        <v>43657</v>
      </c>
      <c r="J397" s="14"/>
      <c r="K397" s="15">
        <v>43647</v>
      </c>
      <c r="L397" s="53" t="str">
        <f t="shared" si="28"/>
        <v>Temmuz</v>
      </c>
    </row>
    <row r="398" spans="1:12" x14ac:dyDescent="0.25">
      <c r="A398" t="str">
        <f t="shared" si="25"/>
        <v>201928</v>
      </c>
      <c r="B398" s="53" t="str">
        <f t="shared" si="27"/>
        <v>201928</v>
      </c>
      <c r="C398" t="str">
        <f t="shared" si="26"/>
        <v>Temmuz20193</v>
      </c>
      <c r="D398" t="s">
        <v>446</v>
      </c>
      <c r="E398">
        <v>2019</v>
      </c>
      <c r="F398">
        <f>+COUNTIF($K$162:K398,K398)</f>
        <v>3</v>
      </c>
      <c r="G398" s="12">
        <v>28</v>
      </c>
      <c r="H398" s="13">
        <v>43658</v>
      </c>
      <c r="I398" s="13">
        <v>43664</v>
      </c>
      <c r="J398" s="14"/>
      <c r="K398" s="15">
        <v>43647</v>
      </c>
      <c r="L398" s="53" t="str">
        <f t="shared" si="28"/>
        <v>Temmuz</v>
      </c>
    </row>
    <row r="399" spans="1:12" x14ac:dyDescent="0.25">
      <c r="A399" t="str">
        <f t="shared" si="25"/>
        <v>201929</v>
      </c>
      <c r="B399" s="53" t="str">
        <f t="shared" si="27"/>
        <v>201929</v>
      </c>
      <c r="C399" t="str">
        <f t="shared" si="26"/>
        <v>Temmuz20194</v>
      </c>
      <c r="D399" t="s">
        <v>446</v>
      </c>
      <c r="E399">
        <v>2019</v>
      </c>
      <c r="F399">
        <f>+COUNTIF($K$162:K399,K399)</f>
        <v>4</v>
      </c>
      <c r="G399" s="12">
        <v>29</v>
      </c>
      <c r="H399" s="13">
        <v>43665</v>
      </c>
      <c r="I399" s="13">
        <v>43671</v>
      </c>
      <c r="J399" s="14"/>
      <c r="K399" s="15">
        <v>43647</v>
      </c>
      <c r="L399" s="53" t="str">
        <f t="shared" si="28"/>
        <v>Temmuz</v>
      </c>
    </row>
    <row r="400" spans="1:12" x14ac:dyDescent="0.25">
      <c r="A400" t="str">
        <f t="shared" si="25"/>
        <v>201930</v>
      </c>
      <c r="B400" s="53" t="str">
        <f t="shared" si="27"/>
        <v>201930</v>
      </c>
      <c r="C400" t="str">
        <f t="shared" si="26"/>
        <v>Temmuz20195</v>
      </c>
      <c r="D400" t="s">
        <v>446</v>
      </c>
      <c r="E400">
        <v>2019</v>
      </c>
      <c r="F400">
        <f>+COUNTIF($K$162:K400,K400)</f>
        <v>5</v>
      </c>
      <c r="G400" s="12">
        <v>30</v>
      </c>
      <c r="H400" s="13">
        <v>43672</v>
      </c>
      <c r="I400" s="13">
        <v>43678</v>
      </c>
      <c r="J400" s="14"/>
      <c r="K400" s="15">
        <v>43647</v>
      </c>
      <c r="L400" s="53" t="str">
        <f t="shared" si="28"/>
        <v>Temmuz</v>
      </c>
    </row>
    <row r="401" spans="1:12" x14ac:dyDescent="0.25">
      <c r="A401" t="str">
        <f t="shared" si="25"/>
        <v>201931</v>
      </c>
      <c r="B401" s="53" t="str">
        <f t="shared" si="27"/>
        <v>201931</v>
      </c>
      <c r="C401" t="str">
        <f t="shared" si="26"/>
        <v>Ağustos20191</v>
      </c>
      <c r="D401" t="s">
        <v>447</v>
      </c>
      <c r="E401">
        <v>2019</v>
      </c>
      <c r="F401">
        <f>+COUNTIF($K$162:K401,K401)</f>
        <v>1</v>
      </c>
      <c r="G401" s="16">
        <v>31</v>
      </c>
      <c r="H401" s="17">
        <v>43679</v>
      </c>
      <c r="I401" s="17">
        <v>43685</v>
      </c>
      <c r="J401" s="18"/>
      <c r="K401" s="19">
        <v>43678</v>
      </c>
      <c r="L401" s="53" t="str">
        <f t="shared" si="28"/>
        <v>Ağustos</v>
      </c>
    </row>
    <row r="402" spans="1:12" x14ac:dyDescent="0.25">
      <c r="A402" t="str">
        <f t="shared" si="25"/>
        <v>201932</v>
      </c>
      <c r="B402" s="53" t="str">
        <f t="shared" si="27"/>
        <v>201932</v>
      </c>
      <c r="C402" t="str">
        <f t="shared" si="26"/>
        <v>Ağustos20192</v>
      </c>
      <c r="D402" t="s">
        <v>447</v>
      </c>
      <c r="E402">
        <v>2019</v>
      </c>
      <c r="F402">
        <f>+COUNTIF($K$162:K402,K402)</f>
        <v>2</v>
      </c>
      <c r="G402" s="16">
        <v>32</v>
      </c>
      <c r="H402" s="17">
        <v>43686</v>
      </c>
      <c r="I402" s="17">
        <v>43692</v>
      </c>
      <c r="J402" s="18"/>
      <c r="K402" s="19">
        <v>43678</v>
      </c>
      <c r="L402" s="53" t="str">
        <f t="shared" si="28"/>
        <v>Ağustos</v>
      </c>
    </row>
    <row r="403" spans="1:12" x14ac:dyDescent="0.25">
      <c r="A403" t="str">
        <f t="shared" si="25"/>
        <v>201933</v>
      </c>
      <c r="B403" s="53" t="str">
        <f t="shared" si="27"/>
        <v>201933</v>
      </c>
      <c r="C403" t="str">
        <f t="shared" si="26"/>
        <v>Ağustos20193</v>
      </c>
      <c r="D403" t="s">
        <v>447</v>
      </c>
      <c r="E403">
        <v>2019</v>
      </c>
      <c r="F403">
        <f>+COUNTIF($K$162:K403,K403)</f>
        <v>3</v>
      </c>
      <c r="G403" s="16">
        <v>33</v>
      </c>
      <c r="H403" s="17">
        <v>43693</v>
      </c>
      <c r="I403" s="17">
        <v>43699</v>
      </c>
      <c r="J403" s="18"/>
      <c r="K403" s="19">
        <v>43678</v>
      </c>
      <c r="L403" s="53" t="str">
        <f t="shared" si="28"/>
        <v>Ağustos</v>
      </c>
    </row>
    <row r="404" spans="1:12" x14ac:dyDescent="0.25">
      <c r="A404" t="str">
        <f t="shared" si="25"/>
        <v>201934</v>
      </c>
      <c r="B404" s="53" t="str">
        <f t="shared" si="27"/>
        <v>201934</v>
      </c>
      <c r="C404" t="str">
        <f t="shared" si="26"/>
        <v>Ağustos20194</v>
      </c>
      <c r="D404" t="s">
        <v>447</v>
      </c>
      <c r="E404">
        <v>2019</v>
      </c>
      <c r="F404">
        <f>+COUNTIF($K$162:K404,K404)</f>
        <v>4</v>
      </c>
      <c r="G404" s="16">
        <v>34</v>
      </c>
      <c r="H404" s="17">
        <v>43700</v>
      </c>
      <c r="I404" s="17">
        <v>43706</v>
      </c>
      <c r="J404" s="18"/>
      <c r="K404" s="19">
        <v>43678</v>
      </c>
      <c r="L404" s="53" t="str">
        <f t="shared" si="28"/>
        <v>Ağustos</v>
      </c>
    </row>
    <row r="405" spans="1:12" x14ac:dyDescent="0.25">
      <c r="A405" t="str">
        <f t="shared" si="25"/>
        <v>201935</v>
      </c>
      <c r="B405" s="53" t="str">
        <f t="shared" si="27"/>
        <v>201935</v>
      </c>
      <c r="C405" t="str">
        <f t="shared" si="26"/>
        <v>Eylül20191</v>
      </c>
      <c r="D405" t="s">
        <v>448</v>
      </c>
      <c r="E405">
        <v>2019</v>
      </c>
      <c r="F405">
        <f>+COUNTIF($K$162:K405,K405)</f>
        <v>1</v>
      </c>
      <c r="G405" s="16">
        <v>35</v>
      </c>
      <c r="H405" s="17">
        <v>43707</v>
      </c>
      <c r="I405" s="17">
        <v>43713</v>
      </c>
      <c r="J405" s="18"/>
      <c r="K405" s="19">
        <v>43709</v>
      </c>
      <c r="L405" s="53" t="str">
        <f t="shared" si="28"/>
        <v>Eylül</v>
      </c>
    </row>
    <row r="406" spans="1:12" x14ac:dyDescent="0.25">
      <c r="A406" t="str">
        <f t="shared" si="25"/>
        <v>201936</v>
      </c>
      <c r="B406" s="53" t="str">
        <f t="shared" si="27"/>
        <v>201936</v>
      </c>
      <c r="C406" t="str">
        <f t="shared" si="26"/>
        <v>Eylül20192</v>
      </c>
      <c r="D406" t="s">
        <v>448</v>
      </c>
      <c r="E406">
        <v>2019</v>
      </c>
      <c r="F406">
        <f>+COUNTIF($K$162:K406,K406)</f>
        <v>2</v>
      </c>
      <c r="G406" s="12">
        <v>36</v>
      </c>
      <c r="H406" s="13">
        <v>43714</v>
      </c>
      <c r="I406" s="13">
        <v>43720</v>
      </c>
      <c r="J406" s="14"/>
      <c r="K406" s="15">
        <v>43709</v>
      </c>
      <c r="L406" s="53" t="str">
        <f t="shared" si="28"/>
        <v>Eylül</v>
      </c>
    </row>
    <row r="407" spans="1:12" x14ac:dyDescent="0.25">
      <c r="A407" t="str">
        <f t="shared" si="25"/>
        <v>201937</v>
      </c>
      <c r="B407" s="53" t="str">
        <f t="shared" si="27"/>
        <v>201937</v>
      </c>
      <c r="C407" t="str">
        <f t="shared" si="26"/>
        <v>Eylül20193</v>
      </c>
      <c r="D407" t="s">
        <v>448</v>
      </c>
      <c r="E407">
        <v>2019</v>
      </c>
      <c r="F407">
        <f>+COUNTIF($K$162:K407,K407)</f>
        <v>3</v>
      </c>
      <c r="G407" s="12">
        <v>37</v>
      </c>
      <c r="H407" s="13">
        <v>43721</v>
      </c>
      <c r="I407" s="13">
        <v>43727</v>
      </c>
      <c r="J407" s="14"/>
      <c r="K407" s="15">
        <v>43709</v>
      </c>
      <c r="L407" s="53" t="str">
        <f t="shared" si="28"/>
        <v>Eylül</v>
      </c>
    </row>
    <row r="408" spans="1:12" x14ac:dyDescent="0.25">
      <c r="A408" t="str">
        <f t="shared" si="25"/>
        <v>201938</v>
      </c>
      <c r="B408" s="53" t="str">
        <f t="shared" si="27"/>
        <v>201938</v>
      </c>
      <c r="C408" t="str">
        <f t="shared" si="26"/>
        <v>Eylül20194</v>
      </c>
      <c r="D408" t="s">
        <v>448</v>
      </c>
      <c r="E408">
        <v>2019</v>
      </c>
      <c r="F408">
        <f>+COUNTIF($K$162:K408,K408)</f>
        <v>4</v>
      </c>
      <c r="G408" s="12">
        <v>38</v>
      </c>
      <c r="H408" s="13">
        <v>43728</v>
      </c>
      <c r="I408" s="13">
        <v>43734</v>
      </c>
      <c r="J408" s="14"/>
      <c r="K408" s="15">
        <v>43709</v>
      </c>
      <c r="L408" s="53" t="str">
        <f t="shared" si="28"/>
        <v>Eylül</v>
      </c>
    </row>
    <row r="409" spans="1:12" x14ac:dyDescent="0.25">
      <c r="A409" t="str">
        <f t="shared" si="25"/>
        <v>201939</v>
      </c>
      <c r="B409" s="53" t="str">
        <f t="shared" si="27"/>
        <v>201939</v>
      </c>
      <c r="C409" t="str">
        <f t="shared" si="26"/>
        <v>Eylül20195</v>
      </c>
      <c r="D409" t="s">
        <v>448</v>
      </c>
      <c r="E409">
        <v>2019</v>
      </c>
      <c r="F409">
        <f>+COUNTIF($K$162:K409,K409)</f>
        <v>5</v>
      </c>
      <c r="G409" s="12">
        <v>39</v>
      </c>
      <c r="H409" s="13">
        <v>43735</v>
      </c>
      <c r="I409" s="13">
        <v>43741</v>
      </c>
      <c r="J409" s="14"/>
      <c r="K409" s="15">
        <v>43709</v>
      </c>
      <c r="L409" s="53" t="str">
        <f t="shared" si="28"/>
        <v>Eylül</v>
      </c>
    </row>
    <row r="410" spans="1:12" x14ac:dyDescent="0.25">
      <c r="A410" t="str">
        <f t="shared" si="25"/>
        <v>201940</v>
      </c>
      <c r="B410" s="53" t="str">
        <f t="shared" si="27"/>
        <v>201940</v>
      </c>
      <c r="C410" t="str">
        <f t="shared" si="26"/>
        <v>Ekim20191</v>
      </c>
      <c r="D410" t="s">
        <v>449</v>
      </c>
      <c r="E410">
        <v>2019</v>
      </c>
      <c r="F410">
        <f>+COUNTIF($K$162:K410,K410)</f>
        <v>1</v>
      </c>
      <c r="G410" s="16">
        <v>40</v>
      </c>
      <c r="H410" s="17">
        <v>43742</v>
      </c>
      <c r="I410" s="17">
        <v>43748</v>
      </c>
      <c r="J410" s="18"/>
      <c r="K410" s="19">
        <v>43739</v>
      </c>
      <c r="L410" s="53" t="str">
        <f t="shared" si="28"/>
        <v>Ekim</v>
      </c>
    </row>
    <row r="411" spans="1:12" x14ac:dyDescent="0.25">
      <c r="A411" t="str">
        <f t="shared" si="25"/>
        <v>201941</v>
      </c>
      <c r="B411" s="53" t="str">
        <f t="shared" si="27"/>
        <v>201941</v>
      </c>
      <c r="C411" t="str">
        <f t="shared" si="26"/>
        <v>Ekim20192</v>
      </c>
      <c r="D411" t="s">
        <v>449</v>
      </c>
      <c r="E411">
        <v>2019</v>
      </c>
      <c r="F411">
        <f>+COUNTIF($K$162:K411,K411)</f>
        <v>2</v>
      </c>
      <c r="G411" s="16">
        <v>41</v>
      </c>
      <c r="H411" s="17">
        <v>43749</v>
      </c>
      <c r="I411" s="17">
        <v>43755</v>
      </c>
      <c r="J411" s="18"/>
      <c r="K411" s="19">
        <v>43739</v>
      </c>
      <c r="L411" s="53" t="str">
        <f t="shared" si="28"/>
        <v>Ekim</v>
      </c>
    </row>
    <row r="412" spans="1:12" x14ac:dyDescent="0.25">
      <c r="A412" t="str">
        <f t="shared" si="25"/>
        <v>201942</v>
      </c>
      <c r="B412" s="53" t="str">
        <f t="shared" si="27"/>
        <v>201942</v>
      </c>
      <c r="C412" t="str">
        <f t="shared" si="26"/>
        <v>Ekim20193</v>
      </c>
      <c r="D412" t="s">
        <v>449</v>
      </c>
      <c r="E412">
        <v>2019</v>
      </c>
      <c r="F412">
        <f>+COUNTIF($K$162:K412,K412)</f>
        <v>3</v>
      </c>
      <c r="G412" s="16">
        <v>42</v>
      </c>
      <c r="H412" s="17">
        <v>43756</v>
      </c>
      <c r="I412" s="17">
        <v>43762</v>
      </c>
      <c r="J412" s="18"/>
      <c r="K412" s="19">
        <v>43739</v>
      </c>
      <c r="L412" s="53" t="str">
        <f t="shared" si="28"/>
        <v>Ekim</v>
      </c>
    </row>
    <row r="413" spans="1:12" x14ac:dyDescent="0.25">
      <c r="A413" t="str">
        <f t="shared" si="25"/>
        <v>201943</v>
      </c>
      <c r="B413" s="53" t="str">
        <f t="shared" si="27"/>
        <v>201943</v>
      </c>
      <c r="C413" t="str">
        <f t="shared" si="26"/>
        <v>Ekim20194</v>
      </c>
      <c r="D413" t="s">
        <v>449</v>
      </c>
      <c r="E413">
        <v>2019</v>
      </c>
      <c r="F413">
        <f>+COUNTIF($K$162:K413,K413)</f>
        <v>4</v>
      </c>
      <c r="G413" s="16">
        <v>43</v>
      </c>
      <c r="H413" s="17">
        <v>43763</v>
      </c>
      <c r="I413" s="17">
        <v>43769</v>
      </c>
      <c r="J413" s="18"/>
      <c r="K413" s="19">
        <v>43739</v>
      </c>
      <c r="L413" s="53" t="str">
        <f t="shared" si="28"/>
        <v>Ekim</v>
      </c>
    </row>
    <row r="414" spans="1:12" x14ac:dyDescent="0.25">
      <c r="A414" t="str">
        <f t="shared" si="25"/>
        <v>201944</v>
      </c>
      <c r="B414" s="53" t="str">
        <f t="shared" si="27"/>
        <v>201944</v>
      </c>
      <c r="C414" t="str">
        <f t="shared" si="26"/>
        <v>Kasım20191</v>
      </c>
      <c r="D414" t="s">
        <v>450</v>
      </c>
      <c r="E414">
        <v>2019</v>
      </c>
      <c r="F414">
        <f>+COUNTIF($K$162:K414,K414)</f>
        <v>1</v>
      </c>
      <c r="G414" s="12">
        <v>44</v>
      </c>
      <c r="H414" s="13">
        <v>43770</v>
      </c>
      <c r="I414" s="13">
        <v>43776</v>
      </c>
      <c r="J414" s="14"/>
      <c r="K414" s="15">
        <v>43770</v>
      </c>
      <c r="L414" s="53" t="str">
        <f t="shared" si="28"/>
        <v>Kasım</v>
      </c>
    </row>
    <row r="415" spans="1:12" x14ac:dyDescent="0.25">
      <c r="A415" t="str">
        <f t="shared" si="25"/>
        <v>201945</v>
      </c>
      <c r="B415" s="53" t="str">
        <f t="shared" si="27"/>
        <v>201945</v>
      </c>
      <c r="C415" t="str">
        <f t="shared" si="26"/>
        <v>Kasım20192</v>
      </c>
      <c r="D415" t="s">
        <v>450</v>
      </c>
      <c r="E415">
        <v>2019</v>
      </c>
      <c r="F415">
        <f>+COUNTIF($K$162:K415,K415)</f>
        <v>2</v>
      </c>
      <c r="G415" s="12">
        <v>45</v>
      </c>
      <c r="H415" s="13">
        <v>43777</v>
      </c>
      <c r="I415" s="13">
        <v>43783</v>
      </c>
      <c r="J415" s="14"/>
      <c r="K415" s="15">
        <v>43770</v>
      </c>
      <c r="L415" s="53" t="str">
        <f t="shared" si="28"/>
        <v>Kasım</v>
      </c>
    </row>
    <row r="416" spans="1:12" x14ac:dyDescent="0.25">
      <c r="A416" t="str">
        <f t="shared" si="25"/>
        <v>201946</v>
      </c>
      <c r="B416" s="53" t="str">
        <f t="shared" si="27"/>
        <v>201946</v>
      </c>
      <c r="C416" t="str">
        <f t="shared" si="26"/>
        <v>Kasım20193</v>
      </c>
      <c r="D416" t="s">
        <v>450</v>
      </c>
      <c r="E416">
        <v>2019</v>
      </c>
      <c r="F416">
        <f>+COUNTIF($K$162:K416,K416)</f>
        <v>3</v>
      </c>
      <c r="G416" s="12">
        <v>46</v>
      </c>
      <c r="H416" s="13">
        <v>43784</v>
      </c>
      <c r="I416" s="13">
        <v>43790</v>
      </c>
      <c r="J416" s="14"/>
      <c r="K416" s="15">
        <v>43770</v>
      </c>
      <c r="L416" s="53" t="str">
        <f t="shared" si="28"/>
        <v>Kasım</v>
      </c>
    </row>
    <row r="417" spans="1:12" x14ac:dyDescent="0.25">
      <c r="A417" t="str">
        <f t="shared" si="25"/>
        <v>201947</v>
      </c>
      <c r="B417" s="53" t="str">
        <f t="shared" si="27"/>
        <v>201947</v>
      </c>
      <c r="C417" t="str">
        <f t="shared" si="26"/>
        <v>Kasım20194</v>
      </c>
      <c r="D417" t="s">
        <v>450</v>
      </c>
      <c r="E417">
        <v>2019</v>
      </c>
      <c r="F417">
        <f>+COUNTIF($K$162:K417,K417)</f>
        <v>4</v>
      </c>
      <c r="G417" s="12">
        <v>47</v>
      </c>
      <c r="H417" s="13">
        <v>43791</v>
      </c>
      <c r="I417" s="13">
        <v>43797</v>
      </c>
      <c r="J417" s="14"/>
      <c r="K417" s="15">
        <v>43770</v>
      </c>
      <c r="L417" s="53" t="str">
        <f t="shared" si="28"/>
        <v>Kasım</v>
      </c>
    </row>
    <row r="418" spans="1:12" x14ac:dyDescent="0.25">
      <c r="A418" t="str">
        <f t="shared" si="25"/>
        <v>201948</v>
      </c>
      <c r="B418" s="53" t="str">
        <f t="shared" si="27"/>
        <v>201948</v>
      </c>
      <c r="C418" t="str">
        <f t="shared" si="26"/>
        <v>Aralık20191</v>
      </c>
      <c r="D418" t="s">
        <v>451</v>
      </c>
      <c r="E418">
        <v>2019</v>
      </c>
      <c r="F418">
        <f>+COUNTIF($K$162:K418,K418)</f>
        <v>1</v>
      </c>
      <c r="G418" s="12">
        <v>48</v>
      </c>
      <c r="H418" s="13">
        <v>43798</v>
      </c>
      <c r="I418" s="13">
        <v>43804</v>
      </c>
      <c r="J418" s="14"/>
      <c r="K418" s="15">
        <v>43800</v>
      </c>
      <c r="L418" s="53" t="str">
        <f t="shared" si="28"/>
        <v>Aralık</v>
      </c>
    </row>
    <row r="419" spans="1:12" x14ac:dyDescent="0.25">
      <c r="A419" t="str">
        <f t="shared" ref="A419:A474" si="29">+E419&amp;G419</f>
        <v>201949</v>
      </c>
      <c r="B419" s="53" t="str">
        <f t="shared" si="27"/>
        <v>201949</v>
      </c>
      <c r="C419" t="str">
        <f t="shared" ref="C419:C482" si="30">+D419&amp;E419&amp;F419</f>
        <v>Aralık20192</v>
      </c>
      <c r="D419" t="s">
        <v>451</v>
      </c>
      <c r="E419">
        <v>2019</v>
      </c>
      <c r="F419">
        <f>+COUNTIF($K$162:K419,K419)</f>
        <v>2</v>
      </c>
      <c r="G419" s="16">
        <v>49</v>
      </c>
      <c r="H419" s="17">
        <v>43805</v>
      </c>
      <c r="I419" s="17">
        <v>43811</v>
      </c>
      <c r="J419" s="18"/>
      <c r="K419" s="19">
        <v>43800</v>
      </c>
      <c r="L419" s="53" t="str">
        <f t="shared" si="28"/>
        <v>Aralık</v>
      </c>
    </row>
    <row r="420" spans="1:12" x14ac:dyDescent="0.25">
      <c r="A420" t="str">
        <f t="shared" si="29"/>
        <v>201950</v>
      </c>
      <c r="B420" s="53" t="str">
        <f t="shared" si="27"/>
        <v>201950</v>
      </c>
      <c r="C420" t="str">
        <f t="shared" si="30"/>
        <v>Aralık20193</v>
      </c>
      <c r="D420" t="s">
        <v>451</v>
      </c>
      <c r="E420">
        <v>2019</v>
      </c>
      <c r="F420">
        <f>+COUNTIF($K$162:K420,K420)</f>
        <v>3</v>
      </c>
      <c r="G420" s="16">
        <v>50</v>
      </c>
      <c r="H420" s="17">
        <v>43812</v>
      </c>
      <c r="I420" s="17">
        <v>43818</v>
      </c>
      <c r="J420" s="18"/>
      <c r="K420" s="19">
        <v>43800</v>
      </c>
      <c r="L420" s="53" t="str">
        <f t="shared" si="28"/>
        <v>Aralık</v>
      </c>
    </row>
    <row r="421" spans="1:12" x14ac:dyDescent="0.25">
      <c r="A421" t="str">
        <f t="shared" si="29"/>
        <v>201951</v>
      </c>
      <c r="B421" s="53" t="str">
        <f t="shared" si="27"/>
        <v>201951</v>
      </c>
      <c r="C421" t="str">
        <f t="shared" si="30"/>
        <v>Aralık20194</v>
      </c>
      <c r="D421" t="s">
        <v>451</v>
      </c>
      <c r="E421">
        <v>2019</v>
      </c>
      <c r="F421">
        <f>+COUNTIF($K$162:K421,K421)</f>
        <v>4</v>
      </c>
      <c r="G421" s="16">
        <v>51</v>
      </c>
      <c r="H421" s="17">
        <v>43819</v>
      </c>
      <c r="I421" s="17">
        <v>43825</v>
      </c>
      <c r="J421" s="18"/>
      <c r="K421" s="19">
        <v>43800</v>
      </c>
      <c r="L421" s="53" t="str">
        <f t="shared" si="28"/>
        <v>Aralık</v>
      </c>
    </row>
    <row r="422" spans="1:12" x14ac:dyDescent="0.25">
      <c r="A422" t="str">
        <f t="shared" si="29"/>
        <v>201952</v>
      </c>
      <c r="B422" s="53" t="str">
        <f t="shared" si="27"/>
        <v>201952</v>
      </c>
      <c r="C422" t="str">
        <f t="shared" si="30"/>
        <v>Aralık20195</v>
      </c>
      <c r="D422" t="s">
        <v>451</v>
      </c>
      <c r="E422">
        <v>2019</v>
      </c>
      <c r="F422">
        <f>+COUNTIF($K$162:K422,K422)</f>
        <v>5</v>
      </c>
      <c r="G422" s="16">
        <v>52</v>
      </c>
      <c r="H422" s="17">
        <v>43826</v>
      </c>
      <c r="I422" s="17">
        <v>43832</v>
      </c>
      <c r="J422" s="18"/>
      <c r="K422" s="19">
        <v>43800</v>
      </c>
      <c r="L422" s="53" t="str">
        <f t="shared" si="28"/>
        <v>Aralık</v>
      </c>
    </row>
    <row r="423" spans="1:12" x14ac:dyDescent="0.25">
      <c r="A423" t="str">
        <f t="shared" si="29"/>
        <v>20201</v>
      </c>
      <c r="B423" s="53" t="str">
        <f t="shared" si="27"/>
        <v>20201</v>
      </c>
      <c r="C423" t="str">
        <f t="shared" si="30"/>
        <v>Ocak20201</v>
      </c>
      <c r="D423" t="s">
        <v>440</v>
      </c>
      <c r="E423">
        <v>2020</v>
      </c>
      <c r="F423">
        <f>+COUNTIF($K$162:K423,K423)</f>
        <v>1</v>
      </c>
      <c r="G423" s="12">
        <v>1</v>
      </c>
      <c r="H423" s="13">
        <v>43833</v>
      </c>
      <c r="I423" s="13">
        <v>43839</v>
      </c>
      <c r="J423" s="14"/>
      <c r="K423" s="15">
        <v>43831</v>
      </c>
      <c r="L423" s="53" t="str">
        <f t="shared" si="28"/>
        <v>Ocak</v>
      </c>
    </row>
    <row r="424" spans="1:12" x14ac:dyDescent="0.25">
      <c r="A424" t="str">
        <f t="shared" si="29"/>
        <v>20202</v>
      </c>
      <c r="B424" s="53" t="str">
        <f t="shared" si="27"/>
        <v>20202</v>
      </c>
      <c r="C424" t="str">
        <f t="shared" si="30"/>
        <v>Ocak20202</v>
      </c>
      <c r="D424" t="s">
        <v>440</v>
      </c>
      <c r="E424">
        <v>2020</v>
      </c>
      <c r="F424">
        <f>+COUNTIF($K$162:K424,K424)</f>
        <v>2</v>
      </c>
      <c r="G424" s="12">
        <v>2</v>
      </c>
      <c r="H424" s="13">
        <v>43840</v>
      </c>
      <c r="I424" s="13">
        <v>43846</v>
      </c>
      <c r="J424" s="14"/>
      <c r="K424" s="15">
        <v>43831</v>
      </c>
      <c r="L424" s="53" t="str">
        <f t="shared" si="28"/>
        <v>Ocak</v>
      </c>
    </row>
    <row r="425" spans="1:12" x14ac:dyDescent="0.25">
      <c r="A425" t="str">
        <f t="shared" si="29"/>
        <v>20203</v>
      </c>
      <c r="B425" s="53" t="str">
        <f t="shared" si="27"/>
        <v>20203</v>
      </c>
      <c r="C425" t="str">
        <f t="shared" si="30"/>
        <v>Ocak20203</v>
      </c>
      <c r="D425" t="s">
        <v>440</v>
      </c>
      <c r="E425">
        <v>2020</v>
      </c>
      <c r="F425">
        <f>+COUNTIF($K$162:K425,K425)</f>
        <v>3</v>
      </c>
      <c r="G425" s="12">
        <v>3</v>
      </c>
      <c r="H425" s="13">
        <v>43847</v>
      </c>
      <c r="I425" s="13">
        <v>43853</v>
      </c>
      <c r="J425" s="14"/>
      <c r="K425" s="15">
        <v>43831</v>
      </c>
      <c r="L425" s="53" t="str">
        <f t="shared" si="28"/>
        <v>Ocak</v>
      </c>
    </row>
    <row r="426" spans="1:12" x14ac:dyDescent="0.25">
      <c r="A426" t="str">
        <f t="shared" si="29"/>
        <v>20204</v>
      </c>
      <c r="B426" s="53" t="str">
        <f t="shared" si="27"/>
        <v>20204</v>
      </c>
      <c r="C426" t="str">
        <f t="shared" si="30"/>
        <v>Ocak20204</v>
      </c>
      <c r="D426" t="s">
        <v>440</v>
      </c>
      <c r="E426">
        <v>2020</v>
      </c>
      <c r="F426">
        <f>+COUNTIF($K$162:K426,K426)</f>
        <v>4</v>
      </c>
      <c r="G426" s="12">
        <v>4</v>
      </c>
      <c r="H426" s="13">
        <v>43854</v>
      </c>
      <c r="I426" s="13">
        <v>43860</v>
      </c>
      <c r="J426" s="14"/>
      <c r="K426" s="15">
        <v>43831</v>
      </c>
      <c r="L426" s="53" t="str">
        <f t="shared" si="28"/>
        <v>Ocak</v>
      </c>
    </row>
    <row r="427" spans="1:12" x14ac:dyDescent="0.25">
      <c r="A427" t="str">
        <f t="shared" si="29"/>
        <v>20205</v>
      </c>
      <c r="B427" s="53" t="str">
        <f t="shared" si="27"/>
        <v>20205</v>
      </c>
      <c r="C427" t="str">
        <f t="shared" si="30"/>
        <v>Şubat20201</v>
      </c>
      <c r="D427" t="s">
        <v>441</v>
      </c>
      <c r="E427">
        <v>2020</v>
      </c>
      <c r="F427">
        <f>+COUNTIF($K$162:K427,K427)</f>
        <v>1</v>
      </c>
      <c r="G427" s="16">
        <v>5</v>
      </c>
      <c r="H427" s="17">
        <v>43861</v>
      </c>
      <c r="I427" s="17">
        <v>43867</v>
      </c>
      <c r="J427" s="18"/>
      <c r="K427" s="19">
        <v>43862</v>
      </c>
      <c r="L427" s="53" t="str">
        <f t="shared" si="28"/>
        <v>Şubat</v>
      </c>
    </row>
    <row r="428" spans="1:12" x14ac:dyDescent="0.25">
      <c r="A428" t="str">
        <f t="shared" si="29"/>
        <v>20206</v>
      </c>
      <c r="B428" s="53" t="str">
        <f t="shared" si="27"/>
        <v>20206</v>
      </c>
      <c r="C428" t="str">
        <f t="shared" si="30"/>
        <v>Şubat20202</v>
      </c>
      <c r="D428" t="s">
        <v>441</v>
      </c>
      <c r="E428">
        <v>2020</v>
      </c>
      <c r="F428">
        <f>+COUNTIF($K$162:K428,K428)</f>
        <v>2</v>
      </c>
      <c r="G428" s="16">
        <v>6</v>
      </c>
      <c r="H428" s="17">
        <v>43868</v>
      </c>
      <c r="I428" s="17">
        <v>43874</v>
      </c>
      <c r="J428" s="18"/>
      <c r="K428" s="19">
        <v>43862</v>
      </c>
      <c r="L428" s="53" t="str">
        <f t="shared" si="28"/>
        <v>Şubat</v>
      </c>
    </row>
    <row r="429" spans="1:12" x14ac:dyDescent="0.25">
      <c r="A429" t="str">
        <f t="shared" si="29"/>
        <v>20207</v>
      </c>
      <c r="B429" s="53" t="str">
        <f t="shared" si="27"/>
        <v>20207</v>
      </c>
      <c r="C429" t="str">
        <f t="shared" si="30"/>
        <v>Şubat20203</v>
      </c>
      <c r="D429" t="s">
        <v>441</v>
      </c>
      <c r="E429">
        <v>2020</v>
      </c>
      <c r="F429">
        <f>+COUNTIF($K$162:K429,K429)</f>
        <v>3</v>
      </c>
      <c r="G429" s="16">
        <v>7</v>
      </c>
      <c r="H429" s="17">
        <v>43875</v>
      </c>
      <c r="I429" s="17">
        <v>43881</v>
      </c>
      <c r="J429" s="18"/>
      <c r="K429" s="19">
        <v>43862</v>
      </c>
      <c r="L429" s="53" t="str">
        <f t="shared" si="28"/>
        <v>Şubat</v>
      </c>
    </row>
    <row r="430" spans="1:12" x14ac:dyDescent="0.25">
      <c r="A430" t="str">
        <f t="shared" si="29"/>
        <v>20208</v>
      </c>
      <c r="B430" s="53" t="str">
        <f t="shared" si="27"/>
        <v>20208</v>
      </c>
      <c r="C430" t="str">
        <f t="shared" si="30"/>
        <v>Şubat20204</v>
      </c>
      <c r="D430" t="s">
        <v>441</v>
      </c>
      <c r="E430">
        <v>2020</v>
      </c>
      <c r="F430">
        <f>+COUNTIF($K$162:K430,K430)</f>
        <v>4</v>
      </c>
      <c r="G430" s="16">
        <v>8</v>
      </c>
      <c r="H430" s="17">
        <v>43882</v>
      </c>
      <c r="I430" s="17">
        <v>43888</v>
      </c>
      <c r="J430" s="18"/>
      <c r="K430" s="19">
        <v>43862</v>
      </c>
      <c r="L430" s="53" t="str">
        <f t="shared" si="28"/>
        <v>Şubat</v>
      </c>
    </row>
    <row r="431" spans="1:12" x14ac:dyDescent="0.25">
      <c r="A431" t="str">
        <f t="shared" si="29"/>
        <v>20209</v>
      </c>
      <c r="B431" s="53" t="str">
        <f t="shared" si="27"/>
        <v>20209</v>
      </c>
      <c r="C431" t="str">
        <f t="shared" si="30"/>
        <v>Mart20201</v>
      </c>
      <c r="D431" t="s">
        <v>442</v>
      </c>
      <c r="E431">
        <v>2020</v>
      </c>
      <c r="F431">
        <f>+COUNTIF($K$162:K431,K431)</f>
        <v>1</v>
      </c>
      <c r="G431" s="12">
        <v>9</v>
      </c>
      <c r="H431" s="13">
        <v>43889</v>
      </c>
      <c r="I431" s="13">
        <v>43895</v>
      </c>
      <c r="J431" s="14"/>
      <c r="K431" s="15">
        <v>43891</v>
      </c>
      <c r="L431" s="53" t="str">
        <f t="shared" si="28"/>
        <v>Mart</v>
      </c>
    </row>
    <row r="432" spans="1:12" x14ac:dyDescent="0.25">
      <c r="A432" t="str">
        <f t="shared" si="29"/>
        <v>202010</v>
      </c>
      <c r="B432" s="53" t="str">
        <f t="shared" si="27"/>
        <v>202010</v>
      </c>
      <c r="C432" t="str">
        <f t="shared" si="30"/>
        <v>Mart20202</v>
      </c>
      <c r="D432" t="s">
        <v>442</v>
      </c>
      <c r="E432">
        <v>2020</v>
      </c>
      <c r="F432">
        <f>+COUNTIF($K$162:K432,K432)</f>
        <v>2</v>
      </c>
      <c r="G432" s="12">
        <v>10</v>
      </c>
      <c r="H432" s="13">
        <v>43896</v>
      </c>
      <c r="I432" s="13">
        <v>43902</v>
      </c>
      <c r="J432" s="14"/>
      <c r="K432" s="15">
        <v>43891</v>
      </c>
      <c r="L432" s="53" t="str">
        <f t="shared" si="28"/>
        <v>Mart</v>
      </c>
    </row>
    <row r="433" spans="1:12" x14ac:dyDescent="0.25">
      <c r="A433" t="str">
        <f t="shared" si="29"/>
        <v>202011</v>
      </c>
      <c r="B433" s="53" t="str">
        <f t="shared" si="27"/>
        <v>202011</v>
      </c>
      <c r="C433" t="str">
        <f t="shared" si="30"/>
        <v>Mart20203</v>
      </c>
      <c r="D433" t="s">
        <v>442</v>
      </c>
      <c r="E433">
        <v>2020</v>
      </c>
      <c r="F433">
        <f>+COUNTIF($K$162:K433,K433)</f>
        <v>3</v>
      </c>
      <c r="G433" s="12">
        <v>11</v>
      </c>
      <c r="H433" s="13">
        <v>43903</v>
      </c>
      <c r="I433" s="13">
        <v>43909</v>
      </c>
      <c r="J433" s="14"/>
      <c r="K433" s="15">
        <v>43891</v>
      </c>
      <c r="L433" s="53" t="str">
        <f t="shared" si="28"/>
        <v>Mart</v>
      </c>
    </row>
    <row r="434" spans="1:12" x14ac:dyDescent="0.25">
      <c r="A434" t="str">
        <f t="shared" si="29"/>
        <v>202012</v>
      </c>
      <c r="B434" s="53" t="str">
        <f t="shared" si="27"/>
        <v>202012</v>
      </c>
      <c r="C434" t="str">
        <f t="shared" si="30"/>
        <v>Mart20204</v>
      </c>
      <c r="D434" t="s">
        <v>442</v>
      </c>
      <c r="E434">
        <v>2020</v>
      </c>
      <c r="F434">
        <f>+COUNTIF($K$162:K434,K434)</f>
        <v>4</v>
      </c>
      <c r="G434" s="12">
        <v>12</v>
      </c>
      <c r="H434" s="13">
        <v>43910</v>
      </c>
      <c r="I434" s="13">
        <v>43916</v>
      </c>
      <c r="J434" s="14"/>
      <c r="K434" s="15">
        <v>43891</v>
      </c>
      <c r="L434" s="53" t="str">
        <f t="shared" si="28"/>
        <v>Mart</v>
      </c>
    </row>
    <row r="435" spans="1:12" x14ac:dyDescent="0.25">
      <c r="A435" t="str">
        <f t="shared" si="29"/>
        <v>202013</v>
      </c>
      <c r="B435" s="53" t="str">
        <f t="shared" si="27"/>
        <v>202013</v>
      </c>
      <c r="C435" t="str">
        <f t="shared" si="30"/>
        <v>Mart20205</v>
      </c>
      <c r="D435" t="s">
        <v>442</v>
      </c>
      <c r="E435">
        <v>2020</v>
      </c>
      <c r="F435">
        <f>+COUNTIF($K$162:K435,K435)</f>
        <v>5</v>
      </c>
      <c r="G435" s="12">
        <v>13</v>
      </c>
      <c r="H435" s="13">
        <v>43917</v>
      </c>
      <c r="I435" s="13">
        <v>43923</v>
      </c>
      <c r="J435" s="14"/>
      <c r="K435" s="15">
        <v>43891</v>
      </c>
      <c r="L435" s="53" t="str">
        <f t="shared" si="28"/>
        <v>Mart</v>
      </c>
    </row>
    <row r="436" spans="1:12" x14ac:dyDescent="0.25">
      <c r="A436" t="str">
        <f t="shared" si="29"/>
        <v>202014</v>
      </c>
      <c r="B436" s="53" t="str">
        <f t="shared" si="27"/>
        <v>202014</v>
      </c>
      <c r="C436" t="str">
        <f t="shared" si="30"/>
        <v>Nisan20201</v>
      </c>
      <c r="D436" t="s">
        <v>443</v>
      </c>
      <c r="E436">
        <v>2020</v>
      </c>
      <c r="F436">
        <f>+COUNTIF($K$162:K436,K436)</f>
        <v>1</v>
      </c>
      <c r="G436" s="16">
        <v>14</v>
      </c>
      <c r="H436" s="17">
        <v>43924</v>
      </c>
      <c r="I436" s="17">
        <v>43930</v>
      </c>
      <c r="J436" s="18"/>
      <c r="K436" s="19">
        <v>43922</v>
      </c>
      <c r="L436" s="53" t="str">
        <f t="shared" si="28"/>
        <v>Nisan</v>
      </c>
    </row>
    <row r="437" spans="1:12" x14ac:dyDescent="0.25">
      <c r="A437" t="str">
        <f t="shared" si="29"/>
        <v>202015</v>
      </c>
      <c r="B437" s="53" t="str">
        <f t="shared" si="27"/>
        <v>202015</v>
      </c>
      <c r="C437" t="str">
        <f t="shared" si="30"/>
        <v>Nisan20202</v>
      </c>
      <c r="D437" t="s">
        <v>443</v>
      </c>
      <c r="E437">
        <v>2020</v>
      </c>
      <c r="F437">
        <f>+COUNTIF($K$162:K437,K437)</f>
        <v>2</v>
      </c>
      <c r="G437" s="16">
        <v>15</v>
      </c>
      <c r="H437" s="17">
        <v>43931</v>
      </c>
      <c r="I437" s="17">
        <v>43937</v>
      </c>
      <c r="J437" s="18"/>
      <c r="K437" s="19">
        <v>43922</v>
      </c>
      <c r="L437" s="53" t="str">
        <f t="shared" si="28"/>
        <v>Nisan</v>
      </c>
    </row>
    <row r="438" spans="1:12" x14ac:dyDescent="0.25">
      <c r="A438" t="str">
        <f t="shared" si="29"/>
        <v>202016</v>
      </c>
      <c r="B438" s="53" t="str">
        <f t="shared" si="27"/>
        <v>202016</v>
      </c>
      <c r="C438" t="str">
        <f t="shared" si="30"/>
        <v>Nisan20203</v>
      </c>
      <c r="D438" t="s">
        <v>443</v>
      </c>
      <c r="E438">
        <v>2020</v>
      </c>
      <c r="F438">
        <f>+COUNTIF($K$162:K438,K438)</f>
        <v>3</v>
      </c>
      <c r="G438" s="16">
        <v>16</v>
      </c>
      <c r="H438" s="17">
        <v>43938</v>
      </c>
      <c r="I438" s="17">
        <v>43944</v>
      </c>
      <c r="J438" s="18"/>
      <c r="K438" s="19">
        <v>43922</v>
      </c>
      <c r="L438" s="53" t="str">
        <f t="shared" si="28"/>
        <v>Nisan</v>
      </c>
    </row>
    <row r="439" spans="1:12" x14ac:dyDescent="0.25">
      <c r="A439" t="str">
        <f t="shared" si="29"/>
        <v>202017</v>
      </c>
      <c r="B439" s="53" t="str">
        <f t="shared" si="27"/>
        <v>202017</v>
      </c>
      <c r="C439" t="str">
        <f t="shared" si="30"/>
        <v>Nisan20204</v>
      </c>
      <c r="D439" t="s">
        <v>443</v>
      </c>
      <c r="E439">
        <v>2020</v>
      </c>
      <c r="F439">
        <f>+COUNTIF($K$162:K439,K439)</f>
        <v>4</v>
      </c>
      <c r="G439" s="16">
        <v>17</v>
      </c>
      <c r="H439" s="17">
        <v>43945</v>
      </c>
      <c r="I439" s="17">
        <v>43951</v>
      </c>
      <c r="J439" s="18"/>
      <c r="K439" s="19">
        <v>43922</v>
      </c>
      <c r="L439" s="53" t="str">
        <f t="shared" si="28"/>
        <v>Nisan</v>
      </c>
    </row>
    <row r="440" spans="1:12" x14ac:dyDescent="0.25">
      <c r="A440" t="str">
        <f t="shared" si="29"/>
        <v>202018</v>
      </c>
      <c r="B440" s="53" t="str">
        <f t="shared" si="27"/>
        <v>202018</v>
      </c>
      <c r="C440" t="str">
        <f t="shared" si="30"/>
        <v>Mayıs20201</v>
      </c>
      <c r="D440" t="s">
        <v>444</v>
      </c>
      <c r="E440">
        <v>2020</v>
      </c>
      <c r="F440">
        <f>+COUNTIF($K$162:K440,K440)</f>
        <v>1</v>
      </c>
      <c r="G440" s="12">
        <v>18</v>
      </c>
      <c r="H440" s="13">
        <v>43952</v>
      </c>
      <c r="I440" s="13">
        <v>43958</v>
      </c>
      <c r="J440" s="14"/>
      <c r="K440" s="15">
        <v>43952</v>
      </c>
      <c r="L440" s="53" t="str">
        <f t="shared" si="28"/>
        <v>Mayıs</v>
      </c>
    </row>
    <row r="441" spans="1:12" x14ac:dyDescent="0.25">
      <c r="A441" t="str">
        <f t="shared" si="29"/>
        <v>202019</v>
      </c>
      <c r="B441" s="53" t="str">
        <f t="shared" si="27"/>
        <v>202019</v>
      </c>
      <c r="C441" t="str">
        <f t="shared" si="30"/>
        <v>Mayıs20202</v>
      </c>
      <c r="D441" t="s">
        <v>444</v>
      </c>
      <c r="E441">
        <v>2020</v>
      </c>
      <c r="F441">
        <f>+COUNTIF($K$162:K441,K441)</f>
        <v>2</v>
      </c>
      <c r="G441" s="12">
        <v>19</v>
      </c>
      <c r="H441" s="13">
        <v>43959</v>
      </c>
      <c r="I441" s="13">
        <v>43965</v>
      </c>
      <c r="J441" s="14"/>
      <c r="K441" s="15">
        <v>43952</v>
      </c>
      <c r="L441" s="53" t="str">
        <f t="shared" si="28"/>
        <v>Mayıs</v>
      </c>
    </row>
    <row r="442" spans="1:12" x14ac:dyDescent="0.25">
      <c r="A442" t="str">
        <f t="shared" si="29"/>
        <v>202020</v>
      </c>
      <c r="B442" s="53" t="str">
        <f t="shared" si="27"/>
        <v>202020</v>
      </c>
      <c r="C442" t="str">
        <f t="shared" si="30"/>
        <v>Mayıs20203</v>
      </c>
      <c r="D442" t="s">
        <v>444</v>
      </c>
      <c r="E442">
        <v>2020</v>
      </c>
      <c r="F442">
        <f>+COUNTIF($K$162:K442,K442)</f>
        <v>3</v>
      </c>
      <c r="G442" s="12">
        <v>20</v>
      </c>
      <c r="H442" s="13">
        <v>43966</v>
      </c>
      <c r="I442" s="13">
        <v>43972</v>
      </c>
      <c r="J442" s="14"/>
      <c r="K442" s="15">
        <v>43952</v>
      </c>
      <c r="L442" s="53" t="str">
        <f t="shared" si="28"/>
        <v>Mayıs</v>
      </c>
    </row>
    <row r="443" spans="1:12" x14ac:dyDescent="0.25">
      <c r="A443" t="str">
        <f t="shared" si="29"/>
        <v>202021</v>
      </c>
      <c r="B443" s="53" t="str">
        <f t="shared" si="27"/>
        <v>202021</v>
      </c>
      <c r="C443" t="str">
        <f t="shared" si="30"/>
        <v>Mayıs20204</v>
      </c>
      <c r="D443" t="s">
        <v>444</v>
      </c>
      <c r="E443">
        <v>2020</v>
      </c>
      <c r="F443">
        <f>+COUNTIF($K$162:K443,K443)</f>
        <v>4</v>
      </c>
      <c r="G443" s="12">
        <v>21</v>
      </c>
      <c r="H443" s="13">
        <v>43973</v>
      </c>
      <c r="I443" s="13">
        <v>43979</v>
      </c>
      <c r="J443" s="14"/>
      <c r="K443" s="15">
        <v>43952</v>
      </c>
      <c r="L443" s="53" t="str">
        <f t="shared" si="28"/>
        <v>Mayıs</v>
      </c>
    </row>
    <row r="444" spans="1:12" x14ac:dyDescent="0.25">
      <c r="A444" t="str">
        <f t="shared" si="29"/>
        <v>202022</v>
      </c>
      <c r="B444" s="53" t="str">
        <f t="shared" si="27"/>
        <v>202022</v>
      </c>
      <c r="C444" t="str">
        <f t="shared" si="30"/>
        <v>Haziran20201</v>
      </c>
      <c r="D444" t="s">
        <v>445</v>
      </c>
      <c r="E444">
        <v>2020</v>
      </c>
      <c r="F444">
        <f>+COUNTIF($K$162:K444,K444)</f>
        <v>1</v>
      </c>
      <c r="G444" s="16">
        <v>22</v>
      </c>
      <c r="H444" s="17">
        <v>43980</v>
      </c>
      <c r="I444" s="17">
        <v>43986</v>
      </c>
      <c r="J444" s="18"/>
      <c r="K444" s="19">
        <v>43983</v>
      </c>
      <c r="L444" s="53" t="str">
        <f t="shared" si="28"/>
        <v>Haziran</v>
      </c>
    </row>
    <row r="445" spans="1:12" x14ac:dyDescent="0.25">
      <c r="A445" t="str">
        <f t="shared" si="29"/>
        <v>202023</v>
      </c>
      <c r="B445" s="53" t="str">
        <f t="shared" si="27"/>
        <v>202023</v>
      </c>
      <c r="C445" t="str">
        <f t="shared" si="30"/>
        <v>Haziran20202</v>
      </c>
      <c r="D445" t="s">
        <v>445</v>
      </c>
      <c r="E445">
        <v>2020</v>
      </c>
      <c r="F445">
        <f>+COUNTIF($K$162:K445,K445)</f>
        <v>2</v>
      </c>
      <c r="G445" s="16">
        <v>23</v>
      </c>
      <c r="H445" s="17">
        <v>43987</v>
      </c>
      <c r="I445" s="17">
        <v>43993</v>
      </c>
      <c r="J445" s="18"/>
      <c r="K445" s="19">
        <v>43983</v>
      </c>
      <c r="L445" s="53" t="str">
        <f t="shared" si="28"/>
        <v>Haziran</v>
      </c>
    </row>
    <row r="446" spans="1:12" x14ac:dyDescent="0.25">
      <c r="A446" t="str">
        <f t="shared" si="29"/>
        <v>202024</v>
      </c>
      <c r="B446" s="53" t="str">
        <f t="shared" si="27"/>
        <v>202024</v>
      </c>
      <c r="C446" t="str">
        <f t="shared" si="30"/>
        <v>Haziran20203</v>
      </c>
      <c r="D446" t="s">
        <v>445</v>
      </c>
      <c r="E446">
        <v>2020</v>
      </c>
      <c r="F446">
        <f>+COUNTIF($K$162:K446,K446)</f>
        <v>3</v>
      </c>
      <c r="G446" s="16">
        <v>24</v>
      </c>
      <c r="H446" s="17">
        <v>43994</v>
      </c>
      <c r="I446" s="17">
        <v>44000</v>
      </c>
      <c r="J446" s="18"/>
      <c r="K446" s="19">
        <v>43983</v>
      </c>
      <c r="L446" s="53" t="str">
        <f t="shared" si="28"/>
        <v>Haziran</v>
      </c>
    </row>
    <row r="447" spans="1:12" x14ac:dyDescent="0.25">
      <c r="A447" t="str">
        <f t="shared" si="29"/>
        <v>202025</v>
      </c>
      <c r="B447" s="53" t="str">
        <f t="shared" si="27"/>
        <v>202025</v>
      </c>
      <c r="C447" t="str">
        <f t="shared" si="30"/>
        <v>Haziran20204</v>
      </c>
      <c r="D447" t="s">
        <v>445</v>
      </c>
      <c r="E447">
        <v>2020</v>
      </c>
      <c r="F447">
        <f>+COUNTIF($K$162:K447,K447)</f>
        <v>4</v>
      </c>
      <c r="G447" s="16">
        <v>25</v>
      </c>
      <c r="H447" s="17">
        <v>44001</v>
      </c>
      <c r="I447" s="17">
        <v>44007</v>
      </c>
      <c r="J447" s="18"/>
      <c r="K447" s="19">
        <v>43983</v>
      </c>
      <c r="L447" s="53" t="str">
        <f t="shared" si="28"/>
        <v>Haziran</v>
      </c>
    </row>
    <row r="448" spans="1:12" x14ac:dyDescent="0.25">
      <c r="A448" t="str">
        <f t="shared" si="29"/>
        <v>202026</v>
      </c>
      <c r="B448" s="53" t="str">
        <f t="shared" si="27"/>
        <v>202026</v>
      </c>
      <c r="C448" t="str">
        <f t="shared" si="30"/>
        <v>Haziran20205</v>
      </c>
      <c r="D448" t="s">
        <v>445</v>
      </c>
      <c r="E448">
        <v>2020</v>
      </c>
      <c r="F448">
        <f>+COUNTIF($K$162:K448,K448)</f>
        <v>5</v>
      </c>
      <c r="G448" s="16">
        <v>26</v>
      </c>
      <c r="H448" s="17">
        <v>44008</v>
      </c>
      <c r="I448" s="17">
        <v>44014</v>
      </c>
      <c r="J448" s="18"/>
      <c r="K448" s="19">
        <v>43983</v>
      </c>
      <c r="L448" s="53" t="str">
        <f t="shared" si="28"/>
        <v>Haziran</v>
      </c>
    </row>
    <row r="449" spans="1:12" x14ac:dyDescent="0.25">
      <c r="A449" t="str">
        <f t="shared" si="29"/>
        <v>202027</v>
      </c>
      <c r="B449" s="53" t="str">
        <f t="shared" si="27"/>
        <v>202027</v>
      </c>
      <c r="C449" t="str">
        <f t="shared" si="30"/>
        <v>Temmuz20201</v>
      </c>
      <c r="D449" t="s">
        <v>446</v>
      </c>
      <c r="E449">
        <v>2020</v>
      </c>
      <c r="F449">
        <f>+COUNTIF($K$162:K449,K449)</f>
        <v>1</v>
      </c>
      <c r="G449" s="12">
        <v>27</v>
      </c>
      <c r="H449" s="13">
        <v>44015</v>
      </c>
      <c r="I449" s="13">
        <v>44021</v>
      </c>
      <c r="J449" s="14"/>
      <c r="K449" s="15">
        <v>44013</v>
      </c>
      <c r="L449" s="53" t="str">
        <f t="shared" si="28"/>
        <v>Temmuz</v>
      </c>
    </row>
    <row r="450" spans="1:12" x14ac:dyDescent="0.25">
      <c r="A450" t="str">
        <f t="shared" si="29"/>
        <v>202028</v>
      </c>
      <c r="B450" s="53" t="str">
        <f t="shared" si="27"/>
        <v>202028</v>
      </c>
      <c r="C450" t="str">
        <f t="shared" si="30"/>
        <v>Temmuz20202</v>
      </c>
      <c r="D450" t="s">
        <v>446</v>
      </c>
      <c r="E450">
        <v>2020</v>
      </c>
      <c r="F450">
        <f>+COUNTIF($K$162:K450,K450)</f>
        <v>2</v>
      </c>
      <c r="G450" s="12">
        <v>28</v>
      </c>
      <c r="H450" s="13">
        <v>44022</v>
      </c>
      <c r="I450" s="13">
        <v>44028</v>
      </c>
      <c r="J450" s="14"/>
      <c r="K450" s="15">
        <v>44013</v>
      </c>
      <c r="L450" s="53" t="str">
        <f t="shared" si="28"/>
        <v>Temmuz</v>
      </c>
    </row>
    <row r="451" spans="1:12" x14ac:dyDescent="0.25">
      <c r="A451" t="str">
        <f t="shared" si="29"/>
        <v>202029</v>
      </c>
      <c r="B451" s="53" t="str">
        <f t="shared" si="27"/>
        <v>202029</v>
      </c>
      <c r="C451" t="str">
        <f t="shared" si="30"/>
        <v>Temmuz20203</v>
      </c>
      <c r="D451" t="s">
        <v>446</v>
      </c>
      <c r="E451">
        <v>2020</v>
      </c>
      <c r="F451">
        <f>+COUNTIF($K$162:K451,K451)</f>
        <v>3</v>
      </c>
      <c r="G451" s="12">
        <v>29</v>
      </c>
      <c r="H451" s="13">
        <v>44029</v>
      </c>
      <c r="I451" s="13">
        <v>44035</v>
      </c>
      <c r="J451" s="14"/>
      <c r="K451" s="15">
        <v>44013</v>
      </c>
      <c r="L451" s="53" t="str">
        <f t="shared" si="28"/>
        <v>Temmuz</v>
      </c>
    </row>
    <row r="452" spans="1:12" x14ac:dyDescent="0.25">
      <c r="A452" t="str">
        <f t="shared" si="29"/>
        <v>202030</v>
      </c>
      <c r="B452" s="53" t="str">
        <f t="shared" si="27"/>
        <v>202030</v>
      </c>
      <c r="C452" t="str">
        <f t="shared" si="30"/>
        <v>Temmuz20204</v>
      </c>
      <c r="D452" t="s">
        <v>446</v>
      </c>
      <c r="E452">
        <v>2020</v>
      </c>
      <c r="F452">
        <f>+COUNTIF($K$162:K452,K452)</f>
        <v>4</v>
      </c>
      <c r="G452" s="12">
        <v>30</v>
      </c>
      <c r="H452" s="13">
        <v>44036</v>
      </c>
      <c r="I452" s="13">
        <v>44042</v>
      </c>
      <c r="J452" s="14"/>
      <c r="K452" s="15">
        <v>44013</v>
      </c>
      <c r="L452" s="53" t="str">
        <f t="shared" si="28"/>
        <v>Temmuz</v>
      </c>
    </row>
    <row r="453" spans="1:12" x14ac:dyDescent="0.25">
      <c r="A453" t="str">
        <f t="shared" si="29"/>
        <v>202031</v>
      </c>
      <c r="B453" s="53" t="str">
        <f t="shared" ref="B453:B516" si="31">+E453&amp;G453</f>
        <v>202031</v>
      </c>
      <c r="C453" t="str">
        <f t="shared" si="30"/>
        <v>Ağustos20201</v>
      </c>
      <c r="D453" t="s">
        <v>447</v>
      </c>
      <c r="E453">
        <v>2020</v>
      </c>
      <c r="F453">
        <f>+COUNTIF($K$162:K453,K453)</f>
        <v>1</v>
      </c>
      <c r="G453" s="16">
        <v>31</v>
      </c>
      <c r="H453" s="17">
        <v>44043</v>
      </c>
      <c r="I453" s="17">
        <v>44049</v>
      </c>
      <c r="J453" s="18"/>
      <c r="K453" s="19">
        <v>44044</v>
      </c>
      <c r="L453" s="53" t="str">
        <f t="shared" ref="L453:L516" si="32">TEXT(K453,"aaaa")</f>
        <v>Ağustos</v>
      </c>
    </row>
    <row r="454" spans="1:12" x14ac:dyDescent="0.25">
      <c r="A454" t="str">
        <f t="shared" si="29"/>
        <v>202032</v>
      </c>
      <c r="B454" s="53" t="str">
        <f t="shared" si="31"/>
        <v>202032</v>
      </c>
      <c r="C454" t="str">
        <f t="shared" si="30"/>
        <v>Ağustos20202</v>
      </c>
      <c r="D454" t="s">
        <v>447</v>
      </c>
      <c r="E454">
        <v>2020</v>
      </c>
      <c r="F454">
        <f>+COUNTIF($K$162:K454,K454)</f>
        <v>2</v>
      </c>
      <c r="G454" s="16">
        <v>32</v>
      </c>
      <c r="H454" s="17">
        <v>44050</v>
      </c>
      <c r="I454" s="17">
        <v>44056</v>
      </c>
      <c r="J454" s="18"/>
      <c r="K454" s="19">
        <v>44044</v>
      </c>
      <c r="L454" s="53" t="str">
        <f t="shared" si="32"/>
        <v>Ağustos</v>
      </c>
    </row>
    <row r="455" spans="1:12" x14ac:dyDescent="0.25">
      <c r="A455" t="str">
        <f t="shared" si="29"/>
        <v>202033</v>
      </c>
      <c r="B455" s="53" t="str">
        <f t="shared" si="31"/>
        <v>202033</v>
      </c>
      <c r="C455" t="str">
        <f t="shared" si="30"/>
        <v>Ağustos20203</v>
      </c>
      <c r="D455" t="s">
        <v>447</v>
      </c>
      <c r="E455">
        <v>2020</v>
      </c>
      <c r="F455">
        <f>+COUNTIF($K$162:K455,K455)</f>
        <v>3</v>
      </c>
      <c r="G455" s="16">
        <v>33</v>
      </c>
      <c r="H455" s="17">
        <v>44057</v>
      </c>
      <c r="I455" s="17">
        <v>44063</v>
      </c>
      <c r="J455" s="18"/>
      <c r="K455" s="19">
        <v>44044</v>
      </c>
      <c r="L455" s="53" t="str">
        <f t="shared" si="32"/>
        <v>Ağustos</v>
      </c>
    </row>
    <row r="456" spans="1:12" x14ac:dyDescent="0.25">
      <c r="A456" t="str">
        <f t="shared" si="29"/>
        <v>202034</v>
      </c>
      <c r="B456" s="53" t="str">
        <f t="shared" si="31"/>
        <v>202034</v>
      </c>
      <c r="C456" t="str">
        <f t="shared" si="30"/>
        <v>Ağustos20204</v>
      </c>
      <c r="D456" t="s">
        <v>447</v>
      </c>
      <c r="E456">
        <v>2020</v>
      </c>
      <c r="F456">
        <f>+COUNTIF($K$162:K456,K456)</f>
        <v>4</v>
      </c>
      <c r="G456" s="16">
        <v>34</v>
      </c>
      <c r="H456" s="17">
        <v>44064</v>
      </c>
      <c r="I456" s="17">
        <v>44070</v>
      </c>
      <c r="J456" s="18"/>
      <c r="K456" s="19">
        <v>44044</v>
      </c>
      <c r="L456" s="53" t="str">
        <f t="shared" si="32"/>
        <v>Ağustos</v>
      </c>
    </row>
    <row r="457" spans="1:12" x14ac:dyDescent="0.25">
      <c r="A457" t="str">
        <f t="shared" si="29"/>
        <v>202035</v>
      </c>
      <c r="B457" s="53" t="str">
        <f t="shared" si="31"/>
        <v>202035</v>
      </c>
      <c r="C457" t="str">
        <f t="shared" si="30"/>
        <v>Ağustos20205</v>
      </c>
      <c r="D457" t="s">
        <v>447</v>
      </c>
      <c r="E457">
        <v>2020</v>
      </c>
      <c r="F457">
        <f>+COUNTIF($K$162:K457,K457)</f>
        <v>5</v>
      </c>
      <c r="G457" s="16">
        <v>35</v>
      </c>
      <c r="H457" s="17">
        <v>44071</v>
      </c>
      <c r="I457" s="17">
        <v>44077</v>
      </c>
      <c r="J457" s="18"/>
      <c r="K457" s="19">
        <v>44044</v>
      </c>
      <c r="L457" s="53" t="str">
        <f t="shared" si="32"/>
        <v>Ağustos</v>
      </c>
    </row>
    <row r="458" spans="1:12" x14ac:dyDescent="0.25">
      <c r="A458" t="str">
        <f t="shared" si="29"/>
        <v>202036</v>
      </c>
      <c r="B458" s="53" t="str">
        <f t="shared" si="31"/>
        <v>202036</v>
      </c>
      <c r="C458" t="str">
        <f t="shared" si="30"/>
        <v>Eylül20201</v>
      </c>
      <c r="D458" t="s">
        <v>448</v>
      </c>
      <c r="E458">
        <v>2020</v>
      </c>
      <c r="F458">
        <f>+COUNTIF($K$162:K458,K458)</f>
        <v>1</v>
      </c>
      <c r="G458" s="12">
        <v>36</v>
      </c>
      <c r="H458" s="13">
        <v>44078</v>
      </c>
      <c r="I458" s="13">
        <v>44084</v>
      </c>
      <c r="J458" s="14"/>
      <c r="K458" s="15">
        <v>44075</v>
      </c>
      <c r="L458" s="53" t="str">
        <f t="shared" si="32"/>
        <v>Eylül</v>
      </c>
    </row>
    <row r="459" spans="1:12" x14ac:dyDescent="0.25">
      <c r="A459" t="str">
        <f t="shared" si="29"/>
        <v>202037</v>
      </c>
      <c r="B459" s="53" t="str">
        <f t="shared" si="31"/>
        <v>202037</v>
      </c>
      <c r="C459" t="str">
        <f t="shared" si="30"/>
        <v>Eylül20202</v>
      </c>
      <c r="D459" t="s">
        <v>448</v>
      </c>
      <c r="E459">
        <v>2020</v>
      </c>
      <c r="F459">
        <f>+COUNTIF($K$162:K459,K459)</f>
        <v>2</v>
      </c>
      <c r="G459" s="12">
        <v>37</v>
      </c>
      <c r="H459" s="13">
        <v>44085</v>
      </c>
      <c r="I459" s="13">
        <v>44091</v>
      </c>
      <c r="J459" s="14"/>
      <c r="K459" s="15">
        <v>44075</v>
      </c>
      <c r="L459" s="53" t="str">
        <f t="shared" si="32"/>
        <v>Eylül</v>
      </c>
    </row>
    <row r="460" spans="1:12" x14ac:dyDescent="0.25">
      <c r="A460" t="str">
        <f t="shared" si="29"/>
        <v>202038</v>
      </c>
      <c r="B460" s="53" t="str">
        <f t="shared" si="31"/>
        <v>202038</v>
      </c>
      <c r="C460" t="str">
        <f t="shared" si="30"/>
        <v>Eylül20203</v>
      </c>
      <c r="D460" t="s">
        <v>448</v>
      </c>
      <c r="E460">
        <v>2020</v>
      </c>
      <c r="F460">
        <f>+COUNTIF($K$162:K460,K460)</f>
        <v>3</v>
      </c>
      <c r="G460" s="12">
        <v>38</v>
      </c>
      <c r="H460" s="13">
        <v>44092</v>
      </c>
      <c r="I460" s="13">
        <v>44098</v>
      </c>
      <c r="J460" s="14"/>
      <c r="K460" s="15">
        <v>44075</v>
      </c>
      <c r="L460" s="53" t="str">
        <f t="shared" si="32"/>
        <v>Eylül</v>
      </c>
    </row>
    <row r="461" spans="1:12" x14ac:dyDescent="0.25">
      <c r="A461" t="str">
        <f t="shared" si="29"/>
        <v>202039</v>
      </c>
      <c r="B461" s="53" t="str">
        <f t="shared" si="31"/>
        <v>202039</v>
      </c>
      <c r="C461" t="str">
        <f t="shared" si="30"/>
        <v>Eylül20204</v>
      </c>
      <c r="D461" t="s">
        <v>448</v>
      </c>
      <c r="E461">
        <v>2020</v>
      </c>
      <c r="F461">
        <f>+COUNTIF($K$162:K461,K461)</f>
        <v>4</v>
      </c>
      <c r="G461" s="12">
        <v>39</v>
      </c>
      <c r="H461" s="13">
        <v>44099</v>
      </c>
      <c r="I461" s="13">
        <v>44105</v>
      </c>
      <c r="J461" s="14"/>
      <c r="K461" s="15">
        <v>44075</v>
      </c>
      <c r="L461" s="53" t="str">
        <f t="shared" si="32"/>
        <v>Eylül</v>
      </c>
    </row>
    <row r="462" spans="1:12" x14ac:dyDescent="0.25">
      <c r="A462" t="str">
        <f t="shared" si="29"/>
        <v>202040</v>
      </c>
      <c r="B462" s="53" t="str">
        <f t="shared" si="31"/>
        <v>202040</v>
      </c>
      <c r="C462" t="str">
        <f t="shared" si="30"/>
        <v>Ekim20201</v>
      </c>
      <c r="D462" t="s">
        <v>449</v>
      </c>
      <c r="E462">
        <v>2020</v>
      </c>
      <c r="F462">
        <f>+COUNTIF($K$162:K462,K462)</f>
        <v>1</v>
      </c>
      <c r="G462" s="16">
        <v>40</v>
      </c>
      <c r="H462" s="17">
        <v>44106</v>
      </c>
      <c r="I462" s="17">
        <v>44112</v>
      </c>
      <c r="J462" s="18"/>
      <c r="K462" s="19">
        <v>44105</v>
      </c>
      <c r="L462" s="53" t="str">
        <f t="shared" si="32"/>
        <v>Ekim</v>
      </c>
    </row>
    <row r="463" spans="1:12" x14ac:dyDescent="0.25">
      <c r="A463" t="str">
        <f t="shared" si="29"/>
        <v>202041</v>
      </c>
      <c r="B463" s="53" t="str">
        <f t="shared" si="31"/>
        <v>202041</v>
      </c>
      <c r="C463" t="str">
        <f t="shared" si="30"/>
        <v>Ekim20202</v>
      </c>
      <c r="D463" t="s">
        <v>449</v>
      </c>
      <c r="E463">
        <v>2020</v>
      </c>
      <c r="F463">
        <f>+COUNTIF($K$162:K463,K463)</f>
        <v>2</v>
      </c>
      <c r="G463" s="16">
        <v>41</v>
      </c>
      <c r="H463" s="17">
        <v>44113</v>
      </c>
      <c r="I463" s="17">
        <v>44119</v>
      </c>
      <c r="J463" s="18"/>
      <c r="K463" s="19">
        <v>44105</v>
      </c>
      <c r="L463" s="53" t="str">
        <f t="shared" si="32"/>
        <v>Ekim</v>
      </c>
    </row>
    <row r="464" spans="1:12" x14ac:dyDescent="0.25">
      <c r="A464" t="str">
        <f t="shared" si="29"/>
        <v>202042</v>
      </c>
      <c r="B464" s="53" t="str">
        <f t="shared" si="31"/>
        <v>202042</v>
      </c>
      <c r="C464" t="str">
        <f t="shared" si="30"/>
        <v>Ekim20203</v>
      </c>
      <c r="D464" t="s">
        <v>449</v>
      </c>
      <c r="E464">
        <v>2020</v>
      </c>
      <c r="F464">
        <f>+COUNTIF($K$162:K464,K464)</f>
        <v>3</v>
      </c>
      <c r="G464" s="16">
        <v>42</v>
      </c>
      <c r="H464" s="17">
        <v>44120</v>
      </c>
      <c r="I464" s="17">
        <v>44126</v>
      </c>
      <c r="J464" s="18"/>
      <c r="K464" s="19">
        <v>44105</v>
      </c>
      <c r="L464" s="53" t="str">
        <f t="shared" si="32"/>
        <v>Ekim</v>
      </c>
    </row>
    <row r="465" spans="1:18" x14ac:dyDescent="0.25">
      <c r="A465" t="str">
        <f t="shared" si="29"/>
        <v>202043</v>
      </c>
      <c r="B465" s="53" t="str">
        <f t="shared" si="31"/>
        <v>202043</v>
      </c>
      <c r="C465" t="str">
        <f t="shared" si="30"/>
        <v>Ekim20204</v>
      </c>
      <c r="D465" t="s">
        <v>449</v>
      </c>
      <c r="E465">
        <v>2020</v>
      </c>
      <c r="F465">
        <f>+COUNTIF($K$162:K465,K465)</f>
        <v>4</v>
      </c>
      <c r="G465" s="16">
        <v>43</v>
      </c>
      <c r="H465" s="17">
        <v>44127</v>
      </c>
      <c r="I465" s="17">
        <v>44133</v>
      </c>
      <c r="J465" s="18"/>
      <c r="K465" s="19">
        <v>44105</v>
      </c>
      <c r="L465" s="53" t="str">
        <f t="shared" si="32"/>
        <v>Ekim</v>
      </c>
    </row>
    <row r="466" spans="1:18" x14ac:dyDescent="0.25">
      <c r="A466" t="str">
        <f t="shared" si="29"/>
        <v>202044</v>
      </c>
      <c r="B466" s="53" t="str">
        <f t="shared" si="31"/>
        <v>202044</v>
      </c>
      <c r="C466" t="str">
        <f t="shared" si="30"/>
        <v>Kasım20201</v>
      </c>
      <c r="D466" t="s">
        <v>450</v>
      </c>
      <c r="E466">
        <v>2020</v>
      </c>
      <c r="F466">
        <f>+COUNTIF($K$162:K466,K466)</f>
        <v>1</v>
      </c>
      <c r="G466" s="12">
        <v>44</v>
      </c>
      <c r="H466" s="13">
        <v>44134</v>
      </c>
      <c r="I466" s="13">
        <v>44140</v>
      </c>
      <c r="J466" s="14"/>
      <c r="K466" s="15">
        <v>44136</v>
      </c>
      <c r="L466" s="53" t="str">
        <f t="shared" si="32"/>
        <v>Kasım</v>
      </c>
    </row>
    <row r="467" spans="1:18" x14ac:dyDescent="0.25">
      <c r="A467" t="str">
        <f t="shared" si="29"/>
        <v>202045</v>
      </c>
      <c r="B467" s="53" t="str">
        <f t="shared" si="31"/>
        <v>202045</v>
      </c>
      <c r="C467" t="str">
        <f t="shared" si="30"/>
        <v>Kasım20202</v>
      </c>
      <c r="D467" t="s">
        <v>450</v>
      </c>
      <c r="E467">
        <v>2020</v>
      </c>
      <c r="F467">
        <f>+COUNTIF($K$162:K467,K467)</f>
        <v>2</v>
      </c>
      <c r="G467" s="12">
        <v>45</v>
      </c>
      <c r="H467" s="13">
        <v>44141</v>
      </c>
      <c r="I467" s="13">
        <v>44147</v>
      </c>
      <c r="J467" s="14"/>
      <c r="K467" s="15">
        <v>44136</v>
      </c>
      <c r="L467" s="53" t="str">
        <f t="shared" si="32"/>
        <v>Kasım</v>
      </c>
    </row>
    <row r="468" spans="1:18" x14ac:dyDescent="0.25">
      <c r="A468" t="str">
        <f t="shared" si="29"/>
        <v>202046</v>
      </c>
      <c r="B468" s="53" t="str">
        <f t="shared" si="31"/>
        <v>202046</v>
      </c>
      <c r="C468" t="str">
        <f t="shared" si="30"/>
        <v>Kasım20203</v>
      </c>
      <c r="D468" t="s">
        <v>450</v>
      </c>
      <c r="E468">
        <v>2020</v>
      </c>
      <c r="F468">
        <f>+COUNTIF($K$162:K468,K468)</f>
        <v>3</v>
      </c>
      <c r="G468" s="12">
        <v>46</v>
      </c>
      <c r="H468" s="13">
        <v>44148</v>
      </c>
      <c r="I468" s="13">
        <v>44154</v>
      </c>
      <c r="J468" s="14"/>
      <c r="K468" s="15">
        <v>44136</v>
      </c>
      <c r="L468" s="53" t="str">
        <f t="shared" si="32"/>
        <v>Kasım</v>
      </c>
    </row>
    <row r="469" spans="1:18" x14ac:dyDescent="0.25">
      <c r="A469" t="str">
        <f t="shared" si="29"/>
        <v>202047</v>
      </c>
      <c r="B469" s="53" t="str">
        <f t="shared" si="31"/>
        <v>202047</v>
      </c>
      <c r="C469" t="str">
        <f t="shared" si="30"/>
        <v>Kasım20204</v>
      </c>
      <c r="D469" t="s">
        <v>450</v>
      </c>
      <c r="E469">
        <v>2020</v>
      </c>
      <c r="F469">
        <f>+COUNTIF($K$162:K469,K469)</f>
        <v>4</v>
      </c>
      <c r="G469" s="12">
        <v>47</v>
      </c>
      <c r="H469" s="13">
        <v>44155</v>
      </c>
      <c r="I469" s="13">
        <v>44161</v>
      </c>
      <c r="J469" s="14"/>
      <c r="K469" s="15">
        <v>44136</v>
      </c>
      <c r="L469" s="53" t="str">
        <f t="shared" si="32"/>
        <v>Kasım</v>
      </c>
    </row>
    <row r="470" spans="1:18" x14ac:dyDescent="0.25">
      <c r="A470" t="str">
        <f t="shared" si="29"/>
        <v>202048</v>
      </c>
      <c r="B470" s="53" t="str">
        <f t="shared" si="31"/>
        <v>202048</v>
      </c>
      <c r="C470" t="str">
        <f t="shared" si="30"/>
        <v>Kasım20205</v>
      </c>
      <c r="D470" t="s">
        <v>450</v>
      </c>
      <c r="E470">
        <v>2020</v>
      </c>
      <c r="F470">
        <f>+COUNTIF($K$162:K470,K470)</f>
        <v>5</v>
      </c>
      <c r="G470" s="12">
        <v>48</v>
      </c>
      <c r="H470" s="13">
        <v>44162</v>
      </c>
      <c r="I470" s="13">
        <v>44168</v>
      </c>
      <c r="J470" s="14"/>
      <c r="K470" s="15">
        <v>44136</v>
      </c>
      <c r="L470" s="53" t="str">
        <f t="shared" si="32"/>
        <v>Kasım</v>
      </c>
    </row>
    <row r="471" spans="1:18" x14ac:dyDescent="0.25">
      <c r="A471" t="str">
        <f t="shared" si="29"/>
        <v>202049</v>
      </c>
      <c r="B471" s="53" t="str">
        <f t="shared" si="31"/>
        <v>202049</v>
      </c>
      <c r="C471" s="53" t="str">
        <f t="shared" si="30"/>
        <v>Aralık20201</v>
      </c>
      <c r="D471" t="s">
        <v>451</v>
      </c>
      <c r="E471">
        <v>2020</v>
      </c>
      <c r="F471">
        <f>+COUNTIF($K$162:K471,K471)</f>
        <v>1</v>
      </c>
      <c r="G471" s="16">
        <v>49</v>
      </c>
      <c r="H471" s="17">
        <v>44169</v>
      </c>
      <c r="I471" s="17">
        <v>44175</v>
      </c>
      <c r="J471" s="18"/>
      <c r="K471" s="19">
        <v>44166</v>
      </c>
      <c r="L471" s="53" t="str">
        <f t="shared" si="32"/>
        <v>Aralık</v>
      </c>
    </row>
    <row r="472" spans="1:18" x14ac:dyDescent="0.25">
      <c r="A472" t="str">
        <f t="shared" si="29"/>
        <v>202050</v>
      </c>
      <c r="B472" s="53" t="str">
        <f t="shared" si="31"/>
        <v>202050</v>
      </c>
      <c r="C472" s="53" t="str">
        <f t="shared" si="30"/>
        <v>Aralık20202</v>
      </c>
      <c r="D472" t="s">
        <v>451</v>
      </c>
      <c r="E472">
        <v>2020</v>
      </c>
      <c r="F472">
        <f>+COUNTIF($K$162:K472,K472)</f>
        <v>2</v>
      </c>
      <c r="G472" s="16">
        <v>50</v>
      </c>
      <c r="H472" s="17">
        <v>44176</v>
      </c>
      <c r="I472" s="17">
        <v>44182</v>
      </c>
      <c r="J472" s="18"/>
      <c r="K472" s="19">
        <v>44166</v>
      </c>
      <c r="L472" s="53" t="str">
        <f t="shared" si="32"/>
        <v>Aralık</v>
      </c>
    </row>
    <row r="473" spans="1:18" x14ac:dyDescent="0.25">
      <c r="A473" t="str">
        <f t="shared" si="29"/>
        <v>202051</v>
      </c>
      <c r="B473" s="53" t="str">
        <f t="shared" si="31"/>
        <v>202051</v>
      </c>
      <c r="C473" s="53" t="str">
        <f t="shared" si="30"/>
        <v>Aralık20203</v>
      </c>
      <c r="D473" t="s">
        <v>451</v>
      </c>
      <c r="E473">
        <v>2020</v>
      </c>
      <c r="F473">
        <f>+COUNTIF($K$162:K473,K473)</f>
        <v>3</v>
      </c>
      <c r="G473" s="16">
        <v>51</v>
      </c>
      <c r="H473" s="17">
        <v>44183</v>
      </c>
      <c r="I473" s="17">
        <v>44189</v>
      </c>
      <c r="J473" s="18"/>
      <c r="K473" s="19">
        <v>44166</v>
      </c>
      <c r="L473" s="53" t="str">
        <f t="shared" si="32"/>
        <v>Aralık</v>
      </c>
    </row>
    <row r="474" spans="1:18" x14ac:dyDescent="0.25">
      <c r="A474" t="str">
        <f t="shared" si="29"/>
        <v>202052</v>
      </c>
      <c r="B474" s="53" t="str">
        <f t="shared" si="31"/>
        <v>202052</v>
      </c>
      <c r="C474" s="53" t="str">
        <f t="shared" si="30"/>
        <v>Aralık20204</v>
      </c>
      <c r="D474" t="s">
        <v>451</v>
      </c>
      <c r="E474">
        <v>2020</v>
      </c>
      <c r="F474">
        <f>+COUNTIF($K$162:K474,K474)</f>
        <v>4</v>
      </c>
      <c r="G474" s="16">
        <v>52</v>
      </c>
      <c r="H474" s="17">
        <v>44190</v>
      </c>
      <c r="I474" s="17">
        <v>44196</v>
      </c>
      <c r="J474" s="18"/>
      <c r="K474" s="19">
        <v>44166</v>
      </c>
      <c r="L474" s="53" t="str">
        <f t="shared" si="32"/>
        <v>Aralık</v>
      </c>
    </row>
    <row r="475" spans="1:18" x14ac:dyDescent="0.25">
      <c r="A475" s="53" t="str">
        <f t="shared" ref="A475:A526" si="33">+E475&amp;G475</f>
        <v>20211</v>
      </c>
      <c r="B475" s="53" t="str">
        <f t="shared" si="31"/>
        <v>20211</v>
      </c>
      <c r="C475" s="53" t="str">
        <f t="shared" si="30"/>
        <v>Ocak20211</v>
      </c>
      <c r="D475" s="53" t="s">
        <v>440</v>
      </c>
      <c r="E475" s="53">
        <v>2021</v>
      </c>
      <c r="F475" s="53">
        <f>+COUNTIF($K$162:K475,K475)</f>
        <v>1</v>
      </c>
      <c r="G475" s="12">
        <v>1</v>
      </c>
      <c r="H475" s="13">
        <v>44197</v>
      </c>
      <c r="I475" s="13">
        <v>44203</v>
      </c>
      <c r="J475" s="14"/>
      <c r="K475" s="15">
        <v>44197</v>
      </c>
      <c r="L475" s="53" t="str">
        <f t="shared" si="32"/>
        <v>Ocak</v>
      </c>
    </row>
    <row r="476" spans="1:18" x14ac:dyDescent="0.25">
      <c r="A476" s="53" t="str">
        <f t="shared" si="33"/>
        <v>20212</v>
      </c>
      <c r="B476" s="53" t="str">
        <f t="shared" si="31"/>
        <v>20212</v>
      </c>
      <c r="C476" s="53" t="str">
        <f t="shared" si="30"/>
        <v>Ocak20212</v>
      </c>
      <c r="D476" s="53" t="s">
        <v>440</v>
      </c>
      <c r="E476" s="53">
        <v>2021</v>
      </c>
      <c r="F476" s="53">
        <f>+COUNTIF($K$162:K476,K476)</f>
        <v>2</v>
      </c>
      <c r="G476" s="12">
        <v>2</v>
      </c>
      <c r="H476" s="13">
        <v>44204</v>
      </c>
      <c r="I476" s="13">
        <v>44210</v>
      </c>
      <c r="J476" s="14"/>
      <c r="K476" s="15">
        <v>44197</v>
      </c>
      <c r="L476" s="53" t="str">
        <f t="shared" si="32"/>
        <v>Ocak</v>
      </c>
      <c r="M476" s="53"/>
      <c r="N476" s="53"/>
      <c r="R476" s="53"/>
    </row>
    <row r="477" spans="1:18" x14ac:dyDescent="0.25">
      <c r="A477" s="53" t="str">
        <f t="shared" si="33"/>
        <v>20213</v>
      </c>
      <c r="B477" s="53" t="str">
        <f t="shared" si="31"/>
        <v>20213</v>
      </c>
      <c r="C477" s="53" t="str">
        <f t="shared" si="30"/>
        <v>Ocak20213</v>
      </c>
      <c r="D477" s="53" t="s">
        <v>440</v>
      </c>
      <c r="E477" s="53">
        <v>2021</v>
      </c>
      <c r="F477" s="53">
        <f>+COUNTIF($K$162:K477,K477)</f>
        <v>3</v>
      </c>
      <c r="G477" s="12">
        <v>3</v>
      </c>
      <c r="H477" s="13">
        <v>44211</v>
      </c>
      <c r="I477" s="13">
        <v>44217</v>
      </c>
      <c r="J477" s="14"/>
      <c r="K477" s="15">
        <v>44197</v>
      </c>
      <c r="L477" s="53" t="str">
        <f t="shared" si="32"/>
        <v>Ocak</v>
      </c>
      <c r="M477" s="53"/>
      <c r="N477" s="53"/>
      <c r="Q477" s="53"/>
      <c r="R477" s="53"/>
    </row>
    <row r="478" spans="1:18" x14ac:dyDescent="0.25">
      <c r="A478" s="53" t="str">
        <f t="shared" si="33"/>
        <v>20214</v>
      </c>
      <c r="B478" s="53" t="str">
        <f t="shared" si="31"/>
        <v>20214</v>
      </c>
      <c r="C478" s="53" t="str">
        <f t="shared" si="30"/>
        <v>Ocak20214</v>
      </c>
      <c r="D478" s="53" t="s">
        <v>440</v>
      </c>
      <c r="E478" s="53">
        <v>2021</v>
      </c>
      <c r="F478" s="53">
        <f>+COUNTIF($K$162:K478,K478)</f>
        <v>4</v>
      </c>
      <c r="G478" s="12">
        <v>4</v>
      </c>
      <c r="H478" s="13">
        <v>44218</v>
      </c>
      <c r="I478" s="13">
        <v>44224</v>
      </c>
      <c r="J478" s="14"/>
      <c r="K478" s="15">
        <v>44197</v>
      </c>
      <c r="L478" s="53" t="str">
        <f t="shared" si="32"/>
        <v>Ocak</v>
      </c>
      <c r="M478" s="53"/>
      <c r="N478" s="53"/>
      <c r="Q478" s="53"/>
      <c r="R478" s="53"/>
    </row>
    <row r="479" spans="1:18" x14ac:dyDescent="0.25">
      <c r="A479" s="53" t="str">
        <f t="shared" si="33"/>
        <v>20215</v>
      </c>
      <c r="B479" s="53" t="str">
        <f t="shared" si="31"/>
        <v>20215</v>
      </c>
      <c r="C479" s="53" t="str">
        <f t="shared" si="30"/>
        <v>Şubat20211</v>
      </c>
      <c r="D479" s="53" t="s">
        <v>441</v>
      </c>
      <c r="E479" s="53">
        <v>2021</v>
      </c>
      <c r="F479" s="53">
        <f>+COUNTIF($K$162:K479,K479)</f>
        <v>1</v>
      </c>
      <c r="G479" s="16">
        <v>5</v>
      </c>
      <c r="H479" s="17">
        <v>44225</v>
      </c>
      <c r="I479" s="17">
        <v>44231</v>
      </c>
      <c r="J479" s="18"/>
      <c r="K479" s="19">
        <v>44228</v>
      </c>
      <c r="L479" s="53" t="str">
        <f t="shared" si="32"/>
        <v>Şubat</v>
      </c>
      <c r="M479" s="53"/>
      <c r="N479" s="53"/>
      <c r="Q479" s="53"/>
      <c r="R479" s="53"/>
    </row>
    <row r="480" spans="1:18" x14ac:dyDescent="0.25">
      <c r="A480" s="53" t="str">
        <f t="shared" si="33"/>
        <v>20216</v>
      </c>
      <c r="B480" s="53" t="str">
        <f t="shared" si="31"/>
        <v>20216</v>
      </c>
      <c r="C480" s="53" t="str">
        <f t="shared" si="30"/>
        <v>Şubat20212</v>
      </c>
      <c r="D480" s="53" t="s">
        <v>441</v>
      </c>
      <c r="E480" s="53">
        <v>2021</v>
      </c>
      <c r="F480" s="53">
        <f>+COUNTIF($K$162:K480,K480)</f>
        <v>2</v>
      </c>
      <c r="G480" s="16">
        <v>6</v>
      </c>
      <c r="H480" s="17">
        <v>44232</v>
      </c>
      <c r="I480" s="17">
        <v>44238</v>
      </c>
      <c r="J480" s="18"/>
      <c r="K480" s="19">
        <v>44228</v>
      </c>
      <c r="L480" s="53" t="str">
        <f t="shared" si="32"/>
        <v>Şubat</v>
      </c>
      <c r="M480" s="53"/>
      <c r="N480" s="53"/>
      <c r="Q480" s="53"/>
      <c r="R480" s="53"/>
    </row>
    <row r="481" spans="1:18" x14ac:dyDescent="0.25">
      <c r="A481" s="53" t="str">
        <f t="shared" si="33"/>
        <v>20217</v>
      </c>
      <c r="B481" s="53" t="str">
        <f t="shared" si="31"/>
        <v>20217</v>
      </c>
      <c r="C481" s="53" t="str">
        <f t="shared" si="30"/>
        <v>Şubat20213</v>
      </c>
      <c r="D481" s="53" t="s">
        <v>441</v>
      </c>
      <c r="E481" s="53">
        <v>2021</v>
      </c>
      <c r="F481" s="53">
        <f>+COUNTIF($K$162:K481,K481)</f>
        <v>3</v>
      </c>
      <c r="G481" s="16">
        <v>7</v>
      </c>
      <c r="H481" s="17">
        <v>44239</v>
      </c>
      <c r="I481" s="17">
        <v>44245</v>
      </c>
      <c r="J481" s="18"/>
      <c r="K481" s="19">
        <v>44228</v>
      </c>
      <c r="L481" s="53" t="str">
        <f t="shared" si="32"/>
        <v>Şubat</v>
      </c>
      <c r="M481" s="53"/>
      <c r="N481" s="53"/>
      <c r="Q481" s="53"/>
      <c r="R481" s="53"/>
    </row>
    <row r="482" spans="1:18" x14ac:dyDescent="0.25">
      <c r="A482" s="53" t="str">
        <f t="shared" si="33"/>
        <v>20218</v>
      </c>
      <c r="B482" s="53" t="str">
        <f t="shared" si="31"/>
        <v>20218</v>
      </c>
      <c r="C482" s="53" t="str">
        <f t="shared" si="30"/>
        <v>Şubat20214</v>
      </c>
      <c r="D482" s="53" t="s">
        <v>441</v>
      </c>
      <c r="E482" s="53">
        <v>2021</v>
      </c>
      <c r="F482" s="53">
        <f>+COUNTIF($K$162:K482,K482)</f>
        <v>4</v>
      </c>
      <c r="G482" s="16">
        <v>8</v>
      </c>
      <c r="H482" s="17">
        <v>44246</v>
      </c>
      <c r="I482" s="17">
        <v>44252</v>
      </c>
      <c r="J482" s="18"/>
      <c r="K482" s="19">
        <v>44228</v>
      </c>
      <c r="L482" s="53" t="str">
        <f t="shared" si="32"/>
        <v>Şubat</v>
      </c>
      <c r="M482" s="53"/>
      <c r="N482" s="53"/>
      <c r="Q482" s="53"/>
      <c r="R482" s="53"/>
    </row>
    <row r="483" spans="1:18" x14ac:dyDescent="0.25">
      <c r="A483" s="53" t="str">
        <f t="shared" si="33"/>
        <v>20219</v>
      </c>
      <c r="B483" s="53" t="str">
        <f t="shared" si="31"/>
        <v>20219</v>
      </c>
      <c r="C483" s="53" t="str">
        <f t="shared" ref="C483:C526" si="34">+D483&amp;E483&amp;F483</f>
        <v>Mart20211</v>
      </c>
      <c r="D483" s="53" t="s">
        <v>442</v>
      </c>
      <c r="E483" s="53">
        <v>2021</v>
      </c>
      <c r="F483" s="53">
        <f>+COUNTIF($K$162:K483,K483)</f>
        <v>1</v>
      </c>
      <c r="G483" s="12">
        <v>9</v>
      </c>
      <c r="H483" s="13">
        <v>44253</v>
      </c>
      <c r="I483" s="13">
        <v>44259</v>
      </c>
      <c r="J483" s="14"/>
      <c r="K483" s="15">
        <v>44256</v>
      </c>
      <c r="L483" s="53" t="str">
        <f t="shared" si="32"/>
        <v>Mart</v>
      </c>
      <c r="M483" s="53"/>
      <c r="N483" s="53"/>
      <c r="Q483" s="53"/>
      <c r="R483" s="53"/>
    </row>
    <row r="484" spans="1:18" x14ac:dyDescent="0.25">
      <c r="A484" s="53" t="str">
        <f t="shared" si="33"/>
        <v>202110</v>
      </c>
      <c r="B484" s="53" t="str">
        <f t="shared" si="31"/>
        <v>202110</v>
      </c>
      <c r="C484" s="53" t="str">
        <f t="shared" si="34"/>
        <v>Mart20212</v>
      </c>
      <c r="D484" s="53" t="s">
        <v>442</v>
      </c>
      <c r="E484" s="53">
        <v>2021</v>
      </c>
      <c r="F484" s="53">
        <f>+COUNTIF($K$162:K484,K484)</f>
        <v>2</v>
      </c>
      <c r="G484" s="12">
        <v>10</v>
      </c>
      <c r="H484" s="13">
        <v>44260</v>
      </c>
      <c r="I484" s="13">
        <v>44266</v>
      </c>
      <c r="J484" s="14"/>
      <c r="K484" s="15">
        <v>44256</v>
      </c>
      <c r="L484" s="53" t="str">
        <f t="shared" si="32"/>
        <v>Mart</v>
      </c>
      <c r="M484" s="53"/>
      <c r="N484" s="53"/>
      <c r="Q484" s="53"/>
      <c r="R484" s="53"/>
    </row>
    <row r="485" spans="1:18" x14ac:dyDescent="0.25">
      <c r="A485" s="53" t="str">
        <f t="shared" si="33"/>
        <v>202111</v>
      </c>
      <c r="B485" s="53" t="str">
        <f t="shared" si="31"/>
        <v>202111</v>
      </c>
      <c r="C485" s="53" t="str">
        <f t="shared" si="34"/>
        <v>Mart20213</v>
      </c>
      <c r="D485" s="53" t="s">
        <v>442</v>
      </c>
      <c r="E485" s="53">
        <v>2021</v>
      </c>
      <c r="F485" s="53">
        <f>+COUNTIF($K$162:K485,K485)</f>
        <v>3</v>
      </c>
      <c r="G485" s="12">
        <v>11</v>
      </c>
      <c r="H485" s="13">
        <v>44267</v>
      </c>
      <c r="I485" s="13">
        <v>44273</v>
      </c>
      <c r="J485" s="14"/>
      <c r="K485" s="15">
        <v>44256</v>
      </c>
      <c r="L485" s="53" t="str">
        <f t="shared" si="32"/>
        <v>Mart</v>
      </c>
      <c r="M485" s="53"/>
      <c r="N485" s="53"/>
      <c r="Q485" s="53"/>
      <c r="R485" s="53"/>
    </row>
    <row r="486" spans="1:18" x14ac:dyDescent="0.25">
      <c r="A486" s="53" t="str">
        <f t="shared" si="33"/>
        <v>202112</v>
      </c>
      <c r="B486" s="53" t="str">
        <f t="shared" si="31"/>
        <v>202112</v>
      </c>
      <c r="C486" s="53" t="str">
        <f t="shared" si="34"/>
        <v>Mart20214</v>
      </c>
      <c r="D486" s="53" t="s">
        <v>442</v>
      </c>
      <c r="E486" s="53">
        <v>2021</v>
      </c>
      <c r="F486" s="53">
        <f>+COUNTIF($K$162:K486,K486)</f>
        <v>4</v>
      </c>
      <c r="G486" s="12">
        <v>12</v>
      </c>
      <c r="H486" s="13">
        <v>44274</v>
      </c>
      <c r="I486" s="13">
        <v>44280</v>
      </c>
      <c r="J486" s="14"/>
      <c r="K486" s="15">
        <v>44256</v>
      </c>
      <c r="L486" s="53" t="str">
        <f t="shared" si="32"/>
        <v>Mart</v>
      </c>
      <c r="M486" s="53"/>
      <c r="N486" s="53"/>
      <c r="Q486" s="53"/>
      <c r="R486" s="53"/>
    </row>
    <row r="487" spans="1:18" x14ac:dyDescent="0.25">
      <c r="A487" s="53" t="str">
        <f t="shared" si="33"/>
        <v>202113</v>
      </c>
      <c r="B487" s="53" t="str">
        <f t="shared" si="31"/>
        <v>202113</v>
      </c>
      <c r="C487" s="53" t="str">
        <f t="shared" si="34"/>
        <v>Mart20215</v>
      </c>
      <c r="D487" s="53" t="s">
        <v>442</v>
      </c>
      <c r="E487" s="53">
        <v>2021</v>
      </c>
      <c r="F487" s="53">
        <f>+COUNTIF($K$162:K487,K487)</f>
        <v>5</v>
      </c>
      <c r="G487" s="12">
        <v>13</v>
      </c>
      <c r="H487" s="13">
        <v>44281</v>
      </c>
      <c r="I487" s="13">
        <v>44287</v>
      </c>
      <c r="J487" s="14"/>
      <c r="K487" s="15">
        <v>44256</v>
      </c>
      <c r="L487" s="53" t="str">
        <f t="shared" si="32"/>
        <v>Mart</v>
      </c>
      <c r="M487" s="53"/>
      <c r="N487" s="53"/>
      <c r="Q487" s="53"/>
    </row>
    <row r="488" spans="1:18" x14ac:dyDescent="0.25">
      <c r="A488" s="53" t="str">
        <f t="shared" si="33"/>
        <v>202114</v>
      </c>
      <c r="B488" s="53" t="str">
        <f t="shared" si="31"/>
        <v>202114</v>
      </c>
      <c r="C488" s="53" t="str">
        <f t="shared" si="34"/>
        <v>Nisan20211</v>
      </c>
      <c r="D488" s="53" t="s">
        <v>443</v>
      </c>
      <c r="E488" s="53">
        <v>2021</v>
      </c>
      <c r="F488" s="53">
        <f>+COUNTIF($K$162:K488,K488)</f>
        <v>1</v>
      </c>
      <c r="G488" s="16">
        <v>14</v>
      </c>
      <c r="H488" s="17">
        <v>44288</v>
      </c>
      <c r="I488" s="17">
        <v>44294</v>
      </c>
      <c r="J488" s="18"/>
      <c r="K488" s="19">
        <v>44287</v>
      </c>
      <c r="L488" s="53" t="str">
        <f t="shared" si="32"/>
        <v>Nisan</v>
      </c>
      <c r="M488" s="53"/>
      <c r="N488" s="53"/>
    </row>
    <row r="489" spans="1:18" x14ac:dyDescent="0.25">
      <c r="A489" s="53" t="str">
        <f t="shared" si="33"/>
        <v>202115</v>
      </c>
      <c r="B489" s="53" t="str">
        <f t="shared" si="31"/>
        <v>202115</v>
      </c>
      <c r="C489" s="53" t="str">
        <f t="shared" si="34"/>
        <v>Nisan20212</v>
      </c>
      <c r="D489" s="53" t="s">
        <v>443</v>
      </c>
      <c r="E489" s="53">
        <v>2021</v>
      </c>
      <c r="F489" s="53">
        <f>+COUNTIF($K$162:K489,K489)</f>
        <v>2</v>
      </c>
      <c r="G489" s="16">
        <v>15</v>
      </c>
      <c r="H489" s="17">
        <v>44295</v>
      </c>
      <c r="I489" s="17">
        <v>44301</v>
      </c>
      <c r="J489" s="18"/>
      <c r="K489" s="19">
        <v>44287</v>
      </c>
      <c r="L489" s="53" t="str">
        <f t="shared" si="32"/>
        <v>Nisan</v>
      </c>
      <c r="M489" s="53"/>
      <c r="N489" s="53"/>
    </row>
    <row r="490" spans="1:18" x14ac:dyDescent="0.25">
      <c r="A490" s="53" t="str">
        <f t="shared" si="33"/>
        <v>202116</v>
      </c>
      <c r="B490" s="53" t="str">
        <f t="shared" si="31"/>
        <v>202116</v>
      </c>
      <c r="C490" s="53" t="str">
        <f t="shared" si="34"/>
        <v>Nisan20213</v>
      </c>
      <c r="D490" s="53" t="s">
        <v>443</v>
      </c>
      <c r="E490" s="53">
        <v>2021</v>
      </c>
      <c r="F490" s="53">
        <f>+COUNTIF($K$162:K490,K490)</f>
        <v>3</v>
      </c>
      <c r="G490" s="16">
        <v>16</v>
      </c>
      <c r="H490" s="17">
        <v>44302</v>
      </c>
      <c r="I490" s="17">
        <v>44308</v>
      </c>
      <c r="J490" s="18"/>
      <c r="K490" s="19">
        <v>44287</v>
      </c>
      <c r="L490" s="53" t="str">
        <f t="shared" si="32"/>
        <v>Nisan</v>
      </c>
      <c r="M490" s="53"/>
      <c r="N490" s="53"/>
    </row>
    <row r="491" spans="1:18" x14ac:dyDescent="0.25">
      <c r="A491" s="53" t="str">
        <f t="shared" si="33"/>
        <v>202117</v>
      </c>
      <c r="B491" s="53" t="str">
        <f t="shared" si="31"/>
        <v>202117</v>
      </c>
      <c r="C491" s="53" t="str">
        <f t="shared" si="34"/>
        <v>Nisan20214</v>
      </c>
      <c r="D491" s="53" t="s">
        <v>443</v>
      </c>
      <c r="E491" s="53">
        <v>2021</v>
      </c>
      <c r="F491" s="53">
        <f>+COUNTIF($K$162:K491,K491)</f>
        <v>4</v>
      </c>
      <c r="G491" s="16">
        <v>17</v>
      </c>
      <c r="H491" s="17">
        <v>44309</v>
      </c>
      <c r="I491" s="17">
        <v>44315</v>
      </c>
      <c r="J491" s="18"/>
      <c r="K491" s="19">
        <v>44287</v>
      </c>
      <c r="L491" s="53" t="str">
        <f t="shared" si="32"/>
        <v>Nisan</v>
      </c>
      <c r="M491" s="53"/>
      <c r="N491" s="53"/>
    </row>
    <row r="492" spans="1:18" x14ac:dyDescent="0.25">
      <c r="A492" s="53" t="str">
        <f t="shared" si="33"/>
        <v>202118</v>
      </c>
      <c r="B492" s="53" t="str">
        <f t="shared" si="31"/>
        <v>202118</v>
      </c>
      <c r="C492" s="53" t="str">
        <f t="shared" si="34"/>
        <v>Mayıs20211</v>
      </c>
      <c r="D492" s="53" t="s">
        <v>444</v>
      </c>
      <c r="E492" s="53">
        <v>2021</v>
      </c>
      <c r="F492" s="53">
        <f>+COUNTIF($K$162:K492,K492)</f>
        <v>1</v>
      </c>
      <c r="G492" s="12">
        <v>18</v>
      </c>
      <c r="H492" s="13">
        <v>44316</v>
      </c>
      <c r="I492" s="13">
        <v>44322</v>
      </c>
      <c r="J492" s="14"/>
      <c r="K492" s="15">
        <v>44317</v>
      </c>
      <c r="L492" s="53" t="str">
        <f t="shared" si="32"/>
        <v>Mayıs</v>
      </c>
      <c r="M492" s="53"/>
      <c r="N492" s="53"/>
    </row>
    <row r="493" spans="1:18" x14ac:dyDescent="0.25">
      <c r="A493" s="53" t="str">
        <f t="shared" si="33"/>
        <v>202119</v>
      </c>
      <c r="B493" s="53" t="str">
        <f t="shared" si="31"/>
        <v>202119</v>
      </c>
      <c r="C493" s="53" t="str">
        <f t="shared" si="34"/>
        <v>Mayıs20212</v>
      </c>
      <c r="D493" s="53" t="s">
        <v>444</v>
      </c>
      <c r="E493" s="53">
        <v>2021</v>
      </c>
      <c r="F493" s="53">
        <f>+COUNTIF($K$162:K493,K493)</f>
        <v>2</v>
      </c>
      <c r="G493" s="12">
        <v>19</v>
      </c>
      <c r="H493" s="13">
        <v>44323</v>
      </c>
      <c r="I493" s="13">
        <v>44329</v>
      </c>
      <c r="J493" s="14"/>
      <c r="K493" s="15">
        <v>44317</v>
      </c>
      <c r="L493" s="53" t="str">
        <f t="shared" si="32"/>
        <v>Mayıs</v>
      </c>
      <c r="M493" s="53"/>
      <c r="N493" s="53"/>
    </row>
    <row r="494" spans="1:18" x14ac:dyDescent="0.25">
      <c r="A494" s="53" t="str">
        <f t="shared" si="33"/>
        <v>202120</v>
      </c>
      <c r="B494" s="53" t="str">
        <f t="shared" si="31"/>
        <v>202120</v>
      </c>
      <c r="C494" s="53" t="str">
        <f t="shared" si="34"/>
        <v>Mayıs20213</v>
      </c>
      <c r="D494" s="53" t="s">
        <v>444</v>
      </c>
      <c r="E494" s="53">
        <v>2021</v>
      </c>
      <c r="F494" s="53">
        <f>+COUNTIF($K$162:K494,K494)</f>
        <v>3</v>
      </c>
      <c r="G494" s="12">
        <v>20</v>
      </c>
      <c r="H494" s="13">
        <v>44330</v>
      </c>
      <c r="I494" s="13">
        <v>44336</v>
      </c>
      <c r="J494" s="14"/>
      <c r="K494" s="15">
        <v>44317</v>
      </c>
      <c r="L494" s="53" t="str">
        <f t="shared" si="32"/>
        <v>Mayıs</v>
      </c>
      <c r="M494" s="53"/>
      <c r="N494" s="53"/>
    </row>
    <row r="495" spans="1:18" x14ac:dyDescent="0.25">
      <c r="A495" s="53" t="str">
        <f t="shared" si="33"/>
        <v>202121</v>
      </c>
      <c r="B495" s="53" t="str">
        <f t="shared" si="31"/>
        <v>202121</v>
      </c>
      <c r="C495" s="53" t="str">
        <f t="shared" si="34"/>
        <v>Mayıs20214</v>
      </c>
      <c r="D495" s="53" t="s">
        <v>444</v>
      </c>
      <c r="E495" s="53">
        <v>2021</v>
      </c>
      <c r="F495" s="53">
        <f>+COUNTIF($K$162:K495,K495)</f>
        <v>4</v>
      </c>
      <c r="G495" s="12">
        <v>21</v>
      </c>
      <c r="H495" s="13">
        <v>44337</v>
      </c>
      <c r="I495" s="13">
        <v>44343</v>
      </c>
      <c r="J495" s="14"/>
      <c r="K495" s="15">
        <v>44317</v>
      </c>
      <c r="L495" s="53" t="str">
        <f t="shared" si="32"/>
        <v>Mayıs</v>
      </c>
      <c r="M495" s="53"/>
      <c r="N495" s="53"/>
    </row>
    <row r="496" spans="1:18" x14ac:dyDescent="0.25">
      <c r="A496" s="53" t="str">
        <f t="shared" si="33"/>
        <v>202122</v>
      </c>
      <c r="B496" s="53" t="str">
        <f t="shared" si="31"/>
        <v>202122</v>
      </c>
      <c r="C496" s="53" t="str">
        <f t="shared" si="34"/>
        <v>Mayıs20215</v>
      </c>
      <c r="D496" s="53" t="s">
        <v>444</v>
      </c>
      <c r="E496" s="53">
        <v>2021</v>
      </c>
      <c r="F496" s="53">
        <f>+COUNTIF($K$162:K496,K496)</f>
        <v>5</v>
      </c>
      <c r="G496" s="12">
        <v>22</v>
      </c>
      <c r="H496" s="13">
        <v>44344</v>
      </c>
      <c r="I496" s="13">
        <v>44350</v>
      </c>
      <c r="J496" s="14"/>
      <c r="K496" s="15">
        <v>44317</v>
      </c>
      <c r="L496" s="53" t="str">
        <f t="shared" si="32"/>
        <v>Mayıs</v>
      </c>
      <c r="M496" s="53"/>
      <c r="N496" s="53"/>
    </row>
    <row r="497" spans="1:14" x14ac:dyDescent="0.25">
      <c r="A497" s="53" t="str">
        <f t="shared" si="33"/>
        <v>202123</v>
      </c>
      <c r="B497" s="53" t="str">
        <f t="shared" si="31"/>
        <v>202123</v>
      </c>
      <c r="C497" s="53" t="str">
        <f t="shared" si="34"/>
        <v>Haziran20211</v>
      </c>
      <c r="D497" s="53" t="s">
        <v>445</v>
      </c>
      <c r="E497" s="53">
        <v>2021</v>
      </c>
      <c r="F497" s="53">
        <f>+COUNTIF($K$162:K497,K497)</f>
        <v>1</v>
      </c>
      <c r="G497" s="16">
        <v>23</v>
      </c>
      <c r="H497" s="17">
        <v>44351</v>
      </c>
      <c r="I497" s="17">
        <v>44357</v>
      </c>
      <c r="J497" s="18"/>
      <c r="K497" s="19">
        <v>44348</v>
      </c>
      <c r="L497" s="53" t="str">
        <f t="shared" si="32"/>
        <v>Haziran</v>
      </c>
      <c r="M497" s="53"/>
      <c r="N497" s="53"/>
    </row>
    <row r="498" spans="1:14" x14ac:dyDescent="0.25">
      <c r="A498" s="53" t="str">
        <f t="shared" si="33"/>
        <v>202124</v>
      </c>
      <c r="B498" s="53" t="str">
        <f t="shared" si="31"/>
        <v>202124</v>
      </c>
      <c r="C498" s="53" t="str">
        <f t="shared" si="34"/>
        <v>Haziran20212</v>
      </c>
      <c r="D498" s="53" t="s">
        <v>445</v>
      </c>
      <c r="E498" s="53">
        <v>2021</v>
      </c>
      <c r="F498" s="53">
        <f>+COUNTIF($K$162:K498,K498)</f>
        <v>2</v>
      </c>
      <c r="G498" s="16">
        <v>24</v>
      </c>
      <c r="H498" s="17">
        <v>44358</v>
      </c>
      <c r="I498" s="17">
        <v>44364</v>
      </c>
      <c r="J498" s="18"/>
      <c r="K498" s="19">
        <v>44348</v>
      </c>
      <c r="L498" s="53" t="str">
        <f t="shared" si="32"/>
        <v>Haziran</v>
      </c>
      <c r="M498" s="53"/>
      <c r="N498" s="53"/>
    </row>
    <row r="499" spans="1:14" x14ac:dyDescent="0.25">
      <c r="A499" s="53" t="str">
        <f t="shared" si="33"/>
        <v>202125</v>
      </c>
      <c r="B499" s="53" t="str">
        <f t="shared" si="31"/>
        <v>202125</v>
      </c>
      <c r="C499" s="53" t="str">
        <f t="shared" si="34"/>
        <v>Haziran20213</v>
      </c>
      <c r="D499" s="53" t="s">
        <v>445</v>
      </c>
      <c r="E499" s="53">
        <v>2021</v>
      </c>
      <c r="F499" s="53">
        <f>+COUNTIF($K$162:K499,K499)</f>
        <v>3</v>
      </c>
      <c r="G499" s="16">
        <v>25</v>
      </c>
      <c r="H499" s="17">
        <v>44365</v>
      </c>
      <c r="I499" s="17">
        <v>44371</v>
      </c>
      <c r="J499" s="18"/>
      <c r="K499" s="19">
        <v>44348</v>
      </c>
      <c r="L499" s="53" t="str">
        <f t="shared" si="32"/>
        <v>Haziran</v>
      </c>
      <c r="M499" s="53"/>
      <c r="N499" s="53"/>
    </row>
    <row r="500" spans="1:14" x14ac:dyDescent="0.25">
      <c r="A500" s="53" t="str">
        <f t="shared" si="33"/>
        <v>202126</v>
      </c>
      <c r="B500" s="53" t="str">
        <f t="shared" si="31"/>
        <v>202126</v>
      </c>
      <c r="C500" s="53" t="str">
        <f t="shared" si="34"/>
        <v>Haziran20214</v>
      </c>
      <c r="D500" s="53" t="s">
        <v>445</v>
      </c>
      <c r="E500" s="53">
        <v>2021</v>
      </c>
      <c r="F500" s="53">
        <f>+COUNTIF($K$162:K500,K500)</f>
        <v>4</v>
      </c>
      <c r="G500" s="16">
        <v>26</v>
      </c>
      <c r="H500" s="17">
        <v>44372</v>
      </c>
      <c r="I500" s="17">
        <v>44378</v>
      </c>
      <c r="J500" s="18"/>
      <c r="K500" s="19">
        <v>44348</v>
      </c>
      <c r="L500" s="53" t="str">
        <f t="shared" si="32"/>
        <v>Haziran</v>
      </c>
      <c r="M500" s="53"/>
      <c r="N500" s="53"/>
    </row>
    <row r="501" spans="1:14" x14ac:dyDescent="0.25">
      <c r="A501" s="53" t="str">
        <f t="shared" si="33"/>
        <v>202127</v>
      </c>
      <c r="B501" s="53" t="str">
        <f t="shared" si="31"/>
        <v>202127</v>
      </c>
      <c r="C501" s="53" t="str">
        <f t="shared" si="34"/>
        <v>Temmuz20211</v>
      </c>
      <c r="D501" s="53" t="s">
        <v>446</v>
      </c>
      <c r="E501" s="53">
        <v>2021</v>
      </c>
      <c r="F501" s="53">
        <f>+COUNTIF($K$162:K501,K501)</f>
        <v>1</v>
      </c>
      <c r="G501" s="12">
        <v>27</v>
      </c>
      <c r="H501" s="13">
        <v>44379</v>
      </c>
      <c r="I501" s="13">
        <v>44385</v>
      </c>
      <c r="J501" s="14"/>
      <c r="K501" s="15">
        <v>44378</v>
      </c>
      <c r="L501" s="53" t="str">
        <f t="shared" si="32"/>
        <v>Temmuz</v>
      </c>
      <c r="M501" s="53"/>
      <c r="N501" s="53"/>
    </row>
    <row r="502" spans="1:14" x14ac:dyDescent="0.25">
      <c r="A502" s="53" t="str">
        <f t="shared" si="33"/>
        <v>202128</v>
      </c>
      <c r="B502" s="53" t="str">
        <f t="shared" si="31"/>
        <v>202128</v>
      </c>
      <c r="C502" s="53" t="str">
        <f t="shared" si="34"/>
        <v>Temmuz20212</v>
      </c>
      <c r="D502" s="53" t="s">
        <v>446</v>
      </c>
      <c r="E502" s="53">
        <v>2021</v>
      </c>
      <c r="F502" s="53">
        <f>+COUNTIF($K$162:K502,K502)</f>
        <v>2</v>
      </c>
      <c r="G502" s="12">
        <v>28</v>
      </c>
      <c r="H502" s="13">
        <v>44386</v>
      </c>
      <c r="I502" s="13">
        <v>44392</v>
      </c>
      <c r="J502" s="14"/>
      <c r="K502" s="15">
        <v>44378</v>
      </c>
      <c r="L502" s="53" t="str">
        <f t="shared" si="32"/>
        <v>Temmuz</v>
      </c>
      <c r="M502" s="53"/>
      <c r="N502" s="53"/>
    </row>
    <row r="503" spans="1:14" x14ac:dyDescent="0.25">
      <c r="A503" s="53" t="str">
        <f t="shared" si="33"/>
        <v>202129</v>
      </c>
      <c r="B503" s="53" t="str">
        <f t="shared" si="31"/>
        <v>202129</v>
      </c>
      <c r="C503" s="53" t="str">
        <f t="shared" si="34"/>
        <v>Temmuz20213</v>
      </c>
      <c r="D503" s="53" t="s">
        <v>446</v>
      </c>
      <c r="E503" s="53">
        <v>2021</v>
      </c>
      <c r="F503" s="53">
        <f>+COUNTIF($K$162:K503,K503)</f>
        <v>3</v>
      </c>
      <c r="G503" s="12">
        <v>29</v>
      </c>
      <c r="H503" s="13">
        <v>44393</v>
      </c>
      <c r="I503" s="13">
        <v>44399</v>
      </c>
      <c r="J503" s="14"/>
      <c r="K503" s="15">
        <v>44378</v>
      </c>
      <c r="L503" s="53" t="str">
        <f t="shared" si="32"/>
        <v>Temmuz</v>
      </c>
      <c r="M503" s="53"/>
      <c r="N503" s="53"/>
    </row>
    <row r="504" spans="1:14" x14ac:dyDescent="0.25">
      <c r="A504" s="53" t="str">
        <f t="shared" si="33"/>
        <v>202130</v>
      </c>
      <c r="B504" s="53" t="str">
        <f t="shared" si="31"/>
        <v>202130</v>
      </c>
      <c r="C504" s="53" t="str">
        <f t="shared" si="34"/>
        <v>Temmuz20214</v>
      </c>
      <c r="D504" s="53" t="s">
        <v>446</v>
      </c>
      <c r="E504" s="53">
        <v>2021</v>
      </c>
      <c r="F504" s="53">
        <f>+COUNTIF($K$162:K504,K504)</f>
        <v>4</v>
      </c>
      <c r="G504" s="12">
        <v>30</v>
      </c>
      <c r="H504" s="13">
        <v>44400</v>
      </c>
      <c r="I504" s="13">
        <v>44406</v>
      </c>
      <c r="J504" s="14"/>
      <c r="K504" s="15">
        <v>44378</v>
      </c>
      <c r="L504" s="53" t="str">
        <f t="shared" si="32"/>
        <v>Temmuz</v>
      </c>
      <c r="M504" s="53"/>
      <c r="N504" s="53"/>
    </row>
    <row r="505" spans="1:14" x14ac:dyDescent="0.25">
      <c r="A505" s="53" t="str">
        <f t="shared" si="33"/>
        <v>202131</v>
      </c>
      <c r="B505" s="53" t="str">
        <f t="shared" si="31"/>
        <v>202131</v>
      </c>
      <c r="C505" s="53" t="str">
        <f t="shared" si="34"/>
        <v>Ağustos20211</v>
      </c>
      <c r="D505" s="53" t="s">
        <v>447</v>
      </c>
      <c r="E505" s="53">
        <v>2021</v>
      </c>
      <c r="F505" s="53">
        <f>+COUNTIF($K$162:K505,K505)</f>
        <v>1</v>
      </c>
      <c r="G505" s="16">
        <v>31</v>
      </c>
      <c r="H505" s="17">
        <v>44407</v>
      </c>
      <c r="I505" s="17">
        <v>44413</v>
      </c>
      <c r="J505" s="18"/>
      <c r="K505" s="19">
        <v>44409</v>
      </c>
      <c r="L505" s="53" t="str">
        <f t="shared" si="32"/>
        <v>Ağustos</v>
      </c>
      <c r="M505" s="53"/>
      <c r="N505" s="53"/>
    </row>
    <row r="506" spans="1:14" x14ac:dyDescent="0.25">
      <c r="A506" s="53" t="str">
        <f t="shared" si="33"/>
        <v>202132</v>
      </c>
      <c r="B506" s="53" t="str">
        <f t="shared" si="31"/>
        <v>202132</v>
      </c>
      <c r="C506" s="53" t="str">
        <f t="shared" si="34"/>
        <v>Ağustos20212</v>
      </c>
      <c r="D506" s="53" t="s">
        <v>447</v>
      </c>
      <c r="E506" s="53">
        <v>2021</v>
      </c>
      <c r="F506" s="53">
        <f>+COUNTIF($K$162:K506,K506)</f>
        <v>2</v>
      </c>
      <c r="G506" s="16">
        <v>32</v>
      </c>
      <c r="H506" s="17">
        <v>44414</v>
      </c>
      <c r="I506" s="17">
        <v>44420</v>
      </c>
      <c r="J506" s="18"/>
      <c r="K506" s="19">
        <v>44409</v>
      </c>
      <c r="L506" s="53" t="str">
        <f t="shared" si="32"/>
        <v>Ağustos</v>
      </c>
      <c r="M506" s="53"/>
      <c r="N506" s="53"/>
    </row>
    <row r="507" spans="1:14" x14ac:dyDescent="0.25">
      <c r="A507" s="53" t="str">
        <f t="shared" si="33"/>
        <v>202133</v>
      </c>
      <c r="B507" s="53" t="str">
        <f t="shared" si="31"/>
        <v>202133</v>
      </c>
      <c r="C507" s="53" t="str">
        <f t="shared" si="34"/>
        <v>Ağustos20213</v>
      </c>
      <c r="D507" s="53" t="s">
        <v>447</v>
      </c>
      <c r="E507" s="53">
        <v>2021</v>
      </c>
      <c r="F507" s="53">
        <f>+COUNTIF($K$162:K507,K507)</f>
        <v>3</v>
      </c>
      <c r="G507" s="16">
        <v>33</v>
      </c>
      <c r="H507" s="17">
        <v>44421</v>
      </c>
      <c r="I507" s="17">
        <v>44427</v>
      </c>
      <c r="J507" s="18"/>
      <c r="K507" s="19">
        <v>44409</v>
      </c>
      <c r="L507" s="53" t="str">
        <f t="shared" si="32"/>
        <v>Ağustos</v>
      </c>
      <c r="M507" s="53"/>
      <c r="N507" s="53"/>
    </row>
    <row r="508" spans="1:14" x14ac:dyDescent="0.25">
      <c r="A508" s="53" t="str">
        <f t="shared" si="33"/>
        <v>202134</v>
      </c>
      <c r="B508" s="53" t="str">
        <f t="shared" si="31"/>
        <v>202134</v>
      </c>
      <c r="C508" s="53" t="str">
        <f t="shared" si="34"/>
        <v>Ağustos20214</v>
      </c>
      <c r="D508" s="53" t="s">
        <v>447</v>
      </c>
      <c r="E508" s="53">
        <v>2021</v>
      </c>
      <c r="F508" s="53">
        <f>+COUNTIF($K$162:K508,K508)</f>
        <v>4</v>
      </c>
      <c r="G508" s="16">
        <v>34</v>
      </c>
      <c r="H508" s="17">
        <v>44428</v>
      </c>
      <c r="I508" s="17">
        <v>44434</v>
      </c>
      <c r="J508" s="18"/>
      <c r="K508" s="19">
        <v>44409</v>
      </c>
      <c r="L508" s="53" t="str">
        <f t="shared" si="32"/>
        <v>Ağustos</v>
      </c>
      <c r="M508" s="53"/>
      <c r="N508" s="53"/>
    </row>
    <row r="509" spans="1:14" x14ac:dyDescent="0.25">
      <c r="A509" s="53" t="str">
        <f t="shared" si="33"/>
        <v>202135</v>
      </c>
      <c r="B509" s="53" t="str">
        <f t="shared" si="31"/>
        <v>202135</v>
      </c>
      <c r="C509" s="53" t="str">
        <f t="shared" si="34"/>
        <v>Ağustos20215</v>
      </c>
      <c r="D509" s="53" t="s">
        <v>447</v>
      </c>
      <c r="E509" s="53">
        <v>2021</v>
      </c>
      <c r="F509" s="53">
        <f>+COUNTIF($K$162:K509,K509)</f>
        <v>5</v>
      </c>
      <c r="G509" s="16">
        <v>35</v>
      </c>
      <c r="H509" s="17">
        <v>44435</v>
      </c>
      <c r="I509" s="17">
        <v>44441</v>
      </c>
      <c r="J509" s="18"/>
      <c r="K509" s="19">
        <v>44409</v>
      </c>
      <c r="L509" s="53" t="str">
        <f t="shared" si="32"/>
        <v>Ağustos</v>
      </c>
      <c r="M509" s="53"/>
      <c r="N509" s="53"/>
    </row>
    <row r="510" spans="1:14" x14ac:dyDescent="0.25">
      <c r="A510" s="53" t="str">
        <f t="shared" si="33"/>
        <v>202136</v>
      </c>
      <c r="B510" s="53" t="str">
        <f t="shared" si="31"/>
        <v>202136</v>
      </c>
      <c r="C510" s="53" t="str">
        <f t="shared" si="34"/>
        <v>Eylül20211</v>
      </c>
      <c r="D510" s="53" t="s">
        <v>448</v>
      </c>
      <c r="E510" s="53">
        <v>2021</v>
      </c>
      <c r="F510" s="53">
        <f>+COUNTIF($K$162:K510,K510)</f>
        <v>1</v>
      </c>
      <c r="G510" s="12">
        <v>36</v>
      </c>
      <c r="H510" s="13">
        <v>44442</v>
      </c>
      <c r="I510" s="13">
        <v>44448</v>
      </c>
      <c r="J510" s="14"/>
      <c r="K510" s="15">
        <v>44440</v>
      </c>
      <c r="L510" s="53" t="str">
        <f t="shared" si="32"/>
        <v>Eylül</v>
      </c>
      <c r="M510" s="53"/>
      <c r="N510" s="53"/>
    </row>
    <row r="511" spans="1:14" x14ac:dyDescent="0.25">
      <c r="A511" s="53" t="str">
        <f t="shared" si="33"/>
        <v>202137</v>
      </c>
      <c r="B511" s="53" t="str">
        <f t="shared" si="31"/>
        <v>202137</v>
      </c>
      <c r="C511" s="53" t="str">
        <f t="shared" si="34"/>
        <v>Eylül20212</v>
      </c>
      <c r="D511" s="53" t="s">
        <v>448</v>
      </c>
      <c r="E511" s="53">
        <v>2021</v>
      </c>
      <c r="F511" s="53">
        <f>+COUNTIF($K$162:K511,K511)</f>
        <v>2</v>
      </c>
      <c r="G511" s="12">
        <v>37</v>
      </c>
      <c r="H511" s="13">
        <v>44449</v>
      </c>
      <c r="I511" s="13">
        <v>44455</v>
      </c>
      <c r="J511" s="14"/>
      <c r="K511" s="15">
        <v>44440</v>
      </c>
      <c r="L511" s="53" t="str">
        <f t="shared" si="32"/>
        <v>Eylül</v>
      </c>
      <c r="M511" s="53"/>
      <c r="N511" s="53"/>
    </row>
    <row r="512" spans="1:14" x14ac:dyDescent="0.25">
      <c r="A512" s="53" t="str">
        <f t="shared" si="33"/>
        <v>202138</v>
      </c>
      <c r="B512" s="53" t="str">
        <f t="shared" si="31"/>
        <v>202138</v>
      </c>
      <c r="C512" s="53" t="str">
        <f t="shared" si="34"/>
        <v>Eylül20213</v>
      </c>
      <c r="D512" s="53" t="s">
        <v>448</v>
      </c>
      <c r="E512" s="53">
        <v>2021</v>
      </c>
      <c r="F512" s="53">
        <f>+COUNTIF($K$162:K512,K512)</f>
        <v>3</v>
      </c>
      <c r="G512" s="12">
        <v>38</v>
      </c>
      <c r="H512" s="13">
        <v>44456</v>
      </c>
      <c r="I512" s="13">
        <v>44462</v>
      </c>
      <c r="J512" s="14"/>
      <c r="K512" s="15">
        <v>44440</v>
      </c>
      <c r="L512" s="53" t="str">
        <f t="shared" si="32"/>
        <v>Eylül</v>
      </c>
      <c r="M512" s="53"/>
      <c r="N512" s="53"/>
    </row>
    <row r="513" spans="1:14" x14ac:dyDescent="0.25">
      <c r="A513" s="53" t="str">
        <f t="shared" si="33"/>
        <v>202139</v>
      </c>
      <c r="B513" s="53" t="str">
        <f t="shared" si="31"/>
        <v>202139</v>
      </c>
      <c r="C513" s="53" t="str">
        <f t="shared" si="34"/>
        <v>Eylül20214</v>
      </c>
      <c r="D513" s="53" t="s">
        <v>448</v>
      </c>
      <c r="E513" s="53">
        <v>2021</v>
      </c>
      <c r="F513" s="53">
        <f>+COUNTIF($K$162:K513,K513)</f>
        <v>4</v>
      </c>
      <c r="G513" s="12">
        <v>39</v>
      </c>
      <c r="H513" s="13">
        <v>44463</v>
      </c>
      <c r="I513" s="13">
        <v>44469</v>
      </c>
      <c r="J513" s="14"/>
      <c r="K513" s="15">
        <v>44440</v>
      </c>
      <c r="L513" s="53" t="str">
        <f t="shared" si="32"/>
        <v>Eylül</v>
      </c>
      <c r="M513" s="53"/>
      <c r="N513" s="53"/>
    </row>
    <row r="514" spans="1:14" x14ac:dyDescent="0.25">
      <c r="A514" s="53" t="str">
        <f t="shared" si="33"/>
        <v>202140</v>
      </c>
      <c r="B514" s="53" t="str">
        <f t="shared" si="31"/>
        <v>202140</v>
      </c>
      <c r="C514" s="53" t="str">
        <f t="shared" si="34"/>
        <v>Ekim20211</v>
      </c>
      <c r="D514" s="53" t="s">
        <v>449</v>
      </c>
      <c r="E514" s="53">
        <v>2021</v>
      </c>
      <c r="F514" s="53">
        <f>+COUNTIF($K$162:K514,K514)</f>
        <v>1</v>
      </c>
      <c r="G514" s="16">
        <v>40</v>
      </c>
      <c r="H514" s="17">
        <v>44470</v>
      </c>
      <c r="I514" s="17">
        <v>44476</v>
      </c>
      <c r="J514" s="18"/>
      <c r="K514" s="19">
        <v>44470</v>
      </c>
      <c r="L514" s="53" t="str">
        <f t="shared" si="32"/>
        <v>Ekim</v>
      </c>
      <c r="M514" s="53"/>
      <c r="N514" s="53"/>
    </row>
    <row r="515" spans="1:14" x14ac:dyDescent="0.25">
      <c r="A515" s="53" t="str">
        <f t="shared" si="33"/>
        <v>202141</v>
      </c>
      <c r="B515" s="53" t="str">
        <f t="shared" si="31"/>
        <v>202141</v>
      </c>
      <c r="C515" s="53" t="str">
        <f t="shared" si="34"/>
        <v>Ekim20212</v>
      </c>
      <c r="D515" s="53" t="s">
        <v>449</v>
      </c>
      <c r="E515" s="53">
        <v>2021</v>
      </c>
      <c r="F515" s="53">
        <f>+COUNTIF($K$162:K515,K515)</f>
        <v>2</v>
      </c>
      <c r="G515" s="16">
        <v>41</v>
      </c>
      <c r="H515" s="17">
        <v>44477</v>
      </c>
      <c r="I515" s="17">
        <v>44483</v>
      </c>
      <c r="J515" s="18"/>
      <c r="K515" s="19">
        <v>44470</v>
      </c>
      <c r="L515" s="53" t="str">
        <f t="shared" si="32"/>
        <v>Ekim</v>
      </c>
      <c r="M515" s="53"/>
      <c r="N515" s="53"/>
    </row>
    <row r="516" spans="1:14" x14ac:dyDescent="0.25">
      <c r="A516" s="53" t="str">
        <f t="shared" si="33"/>
        <v>202142</v>
      </c>
      <c r="B516" s="53" t="str">
        <f t="shared" si="31"/>
        <v>202142</v>
      </c>
      <c r="C516" s="53" t="str">
        <f t="shared" si="34"/>
        <v>Ekim20213</v>
      </c>
      <c r="D516" s="53" t="s">
        <v>449</v>
      </c>
      <c r="E516" s="53">
        <v>2021</v>
      </c>
      <c r="F516" s="53">
        <f>+COUNTIF($K$162:K516,K516)</f>
        <v>3</v>
      </c>
      <c r="G516" s="16">
        <v>42</v>
      </c>
      <c r="H516" s="17">
        <v>44484</v>
      </c>
      <c r="I516" s="17">
        <v>44490</v>
      </c>
      <c r="J516" s="18"/>
      <c r="K516" s="19">
        <v>44470</v>
      </c>
      <c r="L516" s="53" t="str">
        <f t="shared" si="32"/>
        <v>Ekim</v>
      </c>
      <c r="M516" s="53"/>
      <c r="N516" s="53"/>
    </row>
    <row r="517" spans="1:14" x14ac:dyDescent="0.25">
      <c r="A517" s="53" t="str">
        <f t="shared" si="33"/>
        <v>202143</v>
      </c>
      <c r="B517" s="53" t="str">
        <f t="shared" ref="B517:B526" si="35">+E517&amp;G517</f>
        <v>202143</v>
      </c>
      <c r="C517" s="53" t="str">
        <f t="shared" si="34"/>
        <v>Ekim20214</v>
      </c>
      <c r="D517" s="53" t="s">
        <v>449</v>
      </c>
      <c r="E517" s="53">
        <v>2021</v>
      </c>
      <c r="F517" s="53">
        <f>+COUNTIF($K$162:K517,K517)</f>
        <v>4</v>
      </c>
      <c r="G517" s="16">
        <v>43</v>
      </c>
      <c r="H517" s="17">
        <v>44491</v>
      </c>
      <c r="I517" s="17">
        <v>44497</v>
      </c>
      <c r="J517" s="18"/>
      <c r="K517" s="19">
        <v>44470</v>
      </c>
      <c r="L517" s="53" t="str">
        <f t="shared" ref="L517:L525" si="36">TEXT(K517,"aaaa")</f>
        <v>Ekim</v>
      </c>
      <c r="M517" s="53"/>
      <c r="N517" s="53"/>
    </row>
    <row r="518" spans="1:14" x14ac:dyDescent="0.25">
      <c r="A518" s="53" t="str">
        <f t="shared" si="33"/>
        <v>202144</v>
      </c>
      <c r="B518" s="53" t="str">
        <f t="shared" si="35"/>
        <v>202144</v>
      </c>
      <c r="C518" s="53" t="str">
        <f t="shared" si="34"/>
        <v>Kasım20211</v>
      </c>
      <c r="D518" s="53" t="s">
        <v>450</v>
      </c>
      <c r="E518" s="53">
        <v>2021</v>
      </c>
      <c r="F518" s="53">
        <f>+COUNTIF($K$162:K518,K518)</f>
        <v>1</v>
      </c>
      <c r="G518" s="12">
        <v>44</v>
      </c>
      <c r="H518" s="13">
        <v>44498</v>
      </c>
      <c r="I518" s="13">
        <v>44504</v>
      </c>
      <c r="J518" s="14"/>
      <c r="K518" s="15">
        <v>44501</v>
      </c>
      <c r="L518" s="53" t="str">
        <f t="shared" si="36"/>
        <v>Kasım</v>
      </c>
      <c r="M518" s="53"/>
      <c r="N518" s="53"/>
    </row>
    <row r="519" spans="1:14" x14ac:dyDescent="0.25">
      <c r="A519" s="53" t="str">
        <f t="shared" si="33"/>
        <v>202145</v>
      </c>
      <c r="B519" s="53" t="str">
        <f t="shared" si="35"/>
        <v>202145</v>
      </c>
      <c r="C519" s="53" t="str">
        <f t="shared" si="34"/>
        <v>Kasım20212</v>
      </c>
      <c r="D519" s="53" t="s">
        <v>450</v>
      </c>
      <c r="E519" s="53">
        <v>2021</v>
      </c>
      <c r="F519" s="53">
        <f>+COUNTIF($K$162:K519,K519)</f>
        <v>2</v>
      </c>
      <c r="G519" s="12">
        <v>45</v>
      </c>
      <c r="H519" s="13">
        <v>44505</v>
      </c>
      <c r="I519" s="13">
        <v>44511</v>
      </c>
      <c r="J519" s="14"/>
      <c r="K519" s="15">
        <v>44501</v>
      </c>
      <c r="L519" s="53" t="str">
        <f t="shared" si="36"/>
        <v>Kasım</v>
      </c>
      <c r="M519" s="53"/>
      <c r="N519" s="53"/>
    </row>
    <row r="520" spans="1:14" x14ac:dyDescent="0.25">
      <c r="A520" s="53" t="str">
        <f t="shared" si="33"/>
        <v>202146</v>
      </c>
      <c r="B520" s="53" t="str">
        <f t="shared" si="35"/>
        <v>202146</v>
      </c>
      <c r="C520" s="53" t="str">
        <f t="shared" si="34"/>
        <v>Kasım20213</v>
      </c>
      <c r="D520" s="53" t="s">
        <v>450</v>
      </c>
      <c r="E520" s="53">
        <v>2021</v>
      </c>
      <c r="F520" s="53">
        <f>+COUNTIF($K$162:K520,K520)</f>
        <v>3</v>
      </c>
      <c r="G520" s="12">
        <v>46</v>
      </c>
      <c r="H520" s="13">
        <v>44512</v>
      </c>
      <c r="I520" s="13">
        <v>44518</v>
      </c>
      <c r="J520" s="14"/>
      <c r="K520" s="15">
        <v>44501</v>
      </c>
      <c r="L520" s="53" t="str">
        <f t="shared" si="36"/>
        <v>Kasım</v>
      </c>
      <c r="M520" s="53"/>
      <c r="N520" s="53"/>
    </row>
    <row r="521" spans="1:14" x14ac:dyDescent="0.25">
      <c r="A521" s="53" t="str">
        <f t="shared" si="33"/>
        <v>202147</v>
      </c>
      <c r="B521" s="53" t="str">
        <f t="shared" si="35"/>
        <v>202147</v>
      </c>
      <c r="C521" s="53" t="str">
        <f t="shared" si="34"/>
        <v>Kasım20214</v>
      </c>
      <c r="D521" s="53" t="s">
        <v>450</v>
      </c>
      <c r="E521" s="53">
        <v>2021</v>
      </c>
      <c r="F521" s="53">
        <f>+COUNTIF($K$162:K521,K521)</f>
        <v>4</v>
      </c>
      <c r="G521" s="12">
        <v>47</v>
      </c>
      <c r="H521" s="13">
        <v>44519</v>
      </c>
      <c r="I521" s="13">
        <v>44525</v>
      </c>
      <c r="J521" s="14"/>
      <c r="K521" s="15">
        <v>44501</v>
      </c>
      <c r="L521" s="53" t="str">
        <f t="shared" si="36"/>
        <v>Kasım</v>
      </c>
      <c r="M521" s="53"/>
      <c r="N521" s="53"/>
    </row>
    <row r="522" spans="1:14" x14ac:dyDescent="0.25">
      <c r="A522" s="53" t="str">
        <f t="shared" si="33"/>
        <v>202148</v>
      </c>
      <c r="B522" s="53" t="str">
        <f t="shared" si="35"/>
        <v>202148</v>
      </c>
      <c r="C522" s="53" t="str">
        <f t="shared" si="34"/>
        <v>Kasım20215</v>
      </c>
      <c r="D522" s="53" t="s">
        <v>450</v>
      </c>
      <c r="E522" s="53">
        <v>2021</v>
      </c>
      <c r="F522" s="53">
        <f>+COUNTIF($K$162:K522,K522)</f>
        <v>5</v>
      </c>
      <c r="G522" s="12">
        <v>48</v>
      </c>
      <c r="H522" s="13">
        <v>44526</v>
      </c>
      <c r="I522" s="13">
        <v>44532</v>
      </c>
      <c r="J522" s="14"/>
      <c r="K522" s="15">
        <v>44501</v>
      </c>
      <c r="L522" s="53" t="str">
        <f t="shared" si="36"/>
        <v>Kasım</v>
      </c>
      <c r="M522" s="53"/>
      <c r="N522" s="53"/>
    </row>
    <row r="523" spans="1:14" x14ac:dyDescent="0.25">
      <c r="A523" s="53" t="str">
        <f t="shared" si="33"/>
        <v>202149</v>
      </c>
      <c r="B523" s="53" t="str">
        <f t="shared" si="35"/>
        <v>202149</v>
      </c>
      <c r="C523" s="53" t="str">
        <f t="shared" si="34"/>
        <v>Aralık20211</v>
      </c>
      <c r="D523" s="53" t="s">
        <v>451</v>
      </c>
      <c r="E523" s="53">
        <v>2021</v>
      </c>
      <c r="F523" s="53">
        <f>+COUNTIF($K$162:K523,K523)</f>
        <v>1</v>
      </c>
      <c r="G523" s="16">
        <v>49</v>
      </c>
      <c r="H523" s="17">
        <v>44533</v>
      </c>
      <c r="I523" s="17">
        <v>44539</v>
      </c>
      <c r="J523" s="18"/>
      <c r="K523" s="19">
        <v>44531</v>
      </c>
      <c r="L523" s="53" t="str">
        <f t="shared" si="36"/>
        <v>Aralık</v>
      </c>
      <c r="M523" s="53"/>
      <c r="N523" s="53"/>
    </row>
    <row r="524" spans="1:14" x14ac:dyDescent="0.25">
      <c r="A524" s="53" t="str">
        <f t="shared" si="33"/>
        <v>202150</v>
      </c>
      <c r="B524" s="53" t="str">
        <f t="shared" si="35"/>
        <v>202150</v>
      </c>
      <c r="C524" s="53" t="str">
        <f t="shared" si="34"/>
        <v>Aralık20212</v>
      </c>
      <c r="D524" s="53" t="s">
        <v>451</v>
      </c>
      <c r="E524" s="53">
        <v>2021</v>
      </c>
      <c r="F524" s="53">
        <f>+COUNTIF($K$162:K524,K524)</f>
        <v>2</v>
      </c>
      <c r="G524" s="16">
        <v>50</v>
      </c>
      <c r="H524" s="17">
        <v>44540</v>
      </c>
      <c r="I524" s="17">
        <v>44546</v>
      </c>
      <c r="J524" s="18"/>
      <c r="K524" s="19">
        <v>44531</v>
      </c>
      <c r="L524" s="53" t="str">
        <f t="shared" si="36"/>
        <v>Aralık</v>
      </c>
      <c r="M524" s="53"/>
      <c r="N524" s="53"/>
    </row>
    <row r="525" spans="1:14" x14ac:dyDescent="0.25">
      <c r="A525" s="53" t="str">
        <f t="shared" si="33"/>
        <v>202151</v>
      </c>
      <c r="B525" s="53" t="str">
        <f t="shared" si="35"/>
        <v>202151</v>
      </c>
      <c r="C525" s="53" t="str">
        <f t="shared" si="34"/>
        <v>Aralık20213</v>
      </c>
      <c r="D525" s="53" t="s">
        <v>451</v>
      </c>
      <c r="E525" s="53">
        <v>2021</v>
      </c>
      <c r="F525" s="53">
        <f>+COUNTIF($K$162:K525,K525)</f>
        <v>3</v>
      </c>
      <c r="G525" s="16">
        <v>51</v>
      </c>
      <c r="H525" s="17">
        <v>44547</v>
      </c>
      <c r="I525" s="17">
        <v>44553</v>
      </c>
      <c r="J525" s="18"/>
      <c r="K525" s="19">
        <v>44531</v>
      </c>
      <c r="L525" s="53" t="str">
        <f t="shared" si="36"/>
        <v>Aralık</v>
      </c>
      <c r="M525" s="53"/>
      <c r="N525" s="53"/>
    </row>
    <row r="526" spans="1:14" x14ac:dyDescent="0.25">
      <c r="A526" s="53" t="str">
        <f t="shared" si="33"/>
        <v>202152</v>
      </c>
      <c r="B526" s="53" t="str">
        <f t="shared" si="35"/>
        <v>202152</v>
      </c>
      <c r="C526" s="53" t="str">
        <f t="shared" si="34"/>
        <v>Aralık20214</v>
      </c>
      <c r="D526" s="53" t="s">
        <v>451</v>
      </c>
      <c r="E526" s="53">
        <v>2021</v>
      </c>
      <c r="F526" s="53">
        <f>+COUNTIF($K$162:K526,K526)</f>
        <v>4</v>
      </c>
      <c r="G526" s="16">
        <v>52</v>
      </c>
      <c r="H526" s="17">
        <v>44554</v>
      </c>
      <c r="I526" s="17">
        <v>44560</v>
      </c>
      <c r="J526" s="18"/>
      <c r="K526" s="19">
        <v>44531</v>
      </c>
      <c r="L526" t="str">
        <f>TEXT(K526,"aaaa")</f>
        <v>Aralık</v>
      </c>
      <c r="M526" s="53"/>
      <c r="N526" s="53"/>
    </row>
    <row r="527" spans="1:14" x14ac:dyDescent="0.25">
      <c r="A527" s="53" t="str">
        <f t="shared" ref="A527:A578" si="37">+E527&amp;G527</f>
        <v>20221</v>
      </c>
      <c r="B527" s="53" t="str">
        <f t="shared" ref="B527:B578" si="38">+E527&amp;G527</f>
        <v>20221</v>
      </c>
      <c r="C527" s="53" t="str">
        <f t="shared" ref="C527:C578" si="39">+D527&amp;E527&amp;F527</f>
        <v>Ocak20221</v>
      </c>
      <c r="D527" s="53" t="s">
        <v>440</v>
      </c>
      <c r="E527" s="53">
        <v>2022</v>
      </c>
      <c r="F527" s="53">
        <f>+COUNTIF($K$162:K527,K527)</f>
        <v>1</v>
      </c>
      <c r="G527" s="12">
        <v>1</v>
      </c>
      <c r="H527" s="13">
        <v>44561</v>
      </c>
      <c r="I527" s="13">
        <v>44567</v>
      </c>
      <c r="J527" s="14"/>
      <c r="K527" s="15">
        <v>44562</v>
      </c>
      <c r="L527" s="53" t="str">
        <f t="shared" ref="L527:L590" si="40">TEXT(K527,"aaaa")</f>
        <v>Ocak</v>
      </c>
    </row>
    <row r="528" spans="1:14" x14ac:dyDescent="0.25">
      <c r="A528" s="53" t="str">
        <f t="shared" si="37"/>
        <v>20222</v>
      </c>
      <c r="B528" s="53" t="str">
        <f t="shared" si="38"/>
        <v>20222</v>
      </c>
      <c r="C528" s="53" t="str">
        <f t="shared" si="39"/>
        <v>Ocak20222</v>
      </c>
      <c r="D528" s="53" t="s">
        <v>440</v>
      </c>
      <c r="E528" s="53">
        <v>2022</v>
      </c>
      <c r="F528" s="53">
        <f>+COUNTIF($K$162:K528,K528)</f>
        <v>2</v>
      </c>
      <c r="G528" s="12">
        <v>2</v>
      </c>
      <c r="H528" s="13">
        <v>44568</v>
      </c>
      <c r="I528" s="13">
        <v>44574</v>
      </c>
      <c r="J528" s="14"/>
      <c r="K528" s="15">
        <v>44562</v>
      </c>
      <c r="L528" s="53" t="str">
        <f t="shared" si="40"/>
        <v>Ocak</v>
      </c>
    </row>
    <row r="529" spans="1:12" x14ac:dyDescent="0.25">
      <c r="A529" s="53" t="str">
        <f t="shared" si="37"/>
        <v>20223</v>
      </c>
      <c r="B529" s="53" t="str">
        <f t="shared" si="38"/>
        <v>20223</v>
      </c>
      <c r="C529" s="53" t="str">
        <f t="shared" si="39"/>
        <v>Ocak20223</v>
      </c>
      <c r="D529" s="53" t="s">
        <v>440</v>
      </c>
      <c r="E529" s="53">
        <v>2022</v>
      </c>
      <c r="F529" s="53">
        <f>+COUNTIF($K$162:K529,K529)</f>
        <v>3</v>
      </c>
      <c r="G529" s="12">
        <v>3</v>
      </c>
      <c r="H529" s="13">
        <v>44575</v>
      </c>
      <c r="I529" s="13">
        <v>44581</v>
      </c>
      <c r="J529" s="14"/>
      <c r="K529" s="15">
        <v>44562</v>
      </c>
      <c r="L529" s="53" t="str">
        <f t="shared" si="40"/>
        <v>Ocak</v>
      </c>
    </row>
    <row r="530" spans="1:12" x14ac:dyDescent="0.25">
      <c r="A530" s="53" t="str">
        <f t="shared" si="37"/>
        <v>20224</v>
      </c>
      <c r="B530" s="53" t="str">
        <f t="shared" si="38"/>
        <v>20224</v>
      </c>
      <c r="C530" s="53" t="str">
        <f t="shared" si="39"/>
        <v>Ocak20224</v>
      </c>
      <c r="D530" s="53" t="s">
        <v>440</v>
      </c>
      <c r="E530" s="53">
        <v>2022</v>
      </c>
      <c r="F530" s="53">
        <f>+COUNTIF($K$162:K530,K530)</f>
        <v>4</v>
      </c>
      <c r="G530" s="12">
        <v>4</v>
      </c>
      <c r="H530" s="13">
        <v>44582</v>
      </c>
      <c r="I530" s="13">
        <v>44588</v>
      </c>
      <c r="J530" s="14"/>
      <c r="K530" s="15">
        <v>44562</v>
      </c>
      <c r="L530" s="53" t="str">
        <f t="shared" si="40"/>
        <v>Ocak</v>
      </c>
    </row>
    <row r="531" spans="1:12" x14ac:dyDescent="0.25">
      <c r="A531" s="53" t="str">
        <f t="shared" si="37"/>
        <v>20225</v>
      </c>
      <c r="B531" s="53" t="str">
        <f t="shared" si="38"/>
        <v>20225</v>
      </c>
      <c r="C531" s="53" t="str">
        <f t="shared" si="39"/>
        <v>Ocak20225</v>
      </c>
      <c r="D531" s="53" t="s">
        <v>440</v>
      </c>
      <c r="E531" s="53">
        <v>2022</v>
      </c>
      <c r="F531" s="53">
        <f>+COUNTIF($K$162:K531,K531)</f>
        <v>5</v>
      </c>
      <c r="G531" s="12">
        <v>5</v>
      </c>
      <c r="H531" s="13">
        <v>44589</v>
      </c>
      <c r="I531" s="13">
        <v>44595</v>
      </c>
      <c r="J531" s="14"/>
      <c r="K531" s="15">
        <v>44562</v>
      </c>
      <c r="L531" s="53" t="str">
        <f t="shared" si="40"/>
        <v>Ocak</v>
      </c>
    </row>
    <row r="532" spans="1:12" x14ac:dyDescent="0.25">
      <c r="A532" s="53" t="str">
        <f t="shared" si="37"/>
        <v>20226</v>
      </c>
      <c r="B532" s="53" t="str">
        <f t="shared" si="38"/>
        <v>20226</v>
      </c>
      <c r="C532" s="53" t="str">
        <f t="shared" si="39"/>
        <v>Şubat20221</v>
      </c>
      <c r="D532" s="53" t="s">
        <v>441</v>
      </c>
      <c r="E532" s="53">
        <v>2022</v>
      </c>
      <c r="F532" s="53">
        <f>+COUNTIF($K$162:K532,K532)</f>
        <v>1</v>
      </c>
      <c r="G532" s="16">
        <v>6</v>
      </c>
      <c r="H532" s="17">
        <v>44596</v>
      </c>
      <c r="I532" s="17">
        <v>44602</v>
      </c>
      <c r="J532" s="18"/>
      <c r="K532" s="19">
        <v>44593</v>
      </c>
      <c r="L532" s="53" t="str">
        <f t="shared" si="40"/>
        <v>Şubat</v>
      </c>
    </row>
    <row r="533" spans="1:12" x14ac:dyDescent="0.25">
      <c r="A533" s="53" t="str">
        <f t="shared" si="37"/>
        <v>20227</v>
      </c>
      <c r="B533" s="53" t="str">
        <f t="shared" si="38"/>
        <v>20227</v>
      </c>
      <c r="C533" s="53" t="str">
        <f t="shared" si="39"/>
        <v>Şubat20222</v>
      </c>
      <c r="D533" s="53" t="s">
        <v>441</v>
      </c>
      <c r="E533" s="53">
        <v>2022</v>
      </c>
      <c r="F533" s="53">
        <f>+COUNTIF($K$162:K533,K533)</f>
        <v>2</v>
      </c>
      <c r="G533" s="16">
        <v>7</v>
      </c>
      <c r="H533" s="17">
        <v>44603</v>
      </c>
      <c r="I533" s="17">
        <v>44609</v>
      </c>
      <c r="J533" s="18"/>
      <c r="K533" s="19">
        <v>44593</v>
      </c>
      <c r="L533" s="53" t="str">
        <f t="shared" si="40"/>
        <v>Şubat</v>
      </c>
    </row>
    <row r="534" spans="1:12" x14ac:dyDescent="0.25">
      <c r="A534" s="53" t="str">
        <f t="shared" si="37"/>
        <v>20228</v>
      </c>
      <c r="B534" s="53" t="str">
        <f t="shared" si="38"/>
        <v>20228</v>
      </c>
      <c r="C534" s="53" t="str">
        <f t="shared" si="39"/>
        <v>Şubat20223</v>
      </c>
      <c r="D534" s="53" t="s">
        <v>441</v>
      </c>
      <c r="E534" s="53">
        <v>2022</v>
      </c>
      <c r="F534" s="53">
        <f>+COUNTIF($K$162:K534,K534)</f>
        <v>3</v>
      </c>
      <c r="G534" s="16">
        <v>8</v>
      </c>
      <c r="H534" s="17">
        <v>44610</v>
      </c>
      <c r="I534" s="17">
        <v>44616</v>
      </c>
      <c r="J534" s="18"/>
      <c r="K534" s="19">
        <v>44593</v>
      </c>
      <c r="L534" s="53" t="str">
        <f t="shared" si="40"/>
        <v>Şubat</v>
      </c>
    </row>
    <row r="535" spans="1:12" x14ac:dyDescent="0.25">
      <c r="A535" s="53" t="str">
        <f t="shared" si="37"/>
        <v>20229</v>
      </c>
      <c r="B535" s="53" t="str">
        <f t="shared" si="38"/>
        <v>20229</v>
      </c>
      <c r="C535" s="53" t="str">
        <f t="shared" si="39"/>
        <v>Şubat20224</v>
      </c>
      <c r="D535" s="53" t="s">
        <v>441</v>
      </c>
      <c r="E535" s="53">
        <v>2022</v>
      </c>
      <c r="F535" s="53">
        <f>+COUNTIF($K$162:K535,K535)</f>
        <v>4</v>
      </c>
      <c r="G535" s="16">
        <v>9</v>
      </c>
      <c r="H535" s="17">
        <v>44617</v>
      </c>
      <c r="I535" s="17">
        <v>44623</v>
      </c>
      <c r="J535" s="18"/>
      <c r="K535" s="19">
        <v>44593</v>
      </c>
      <c r="L535" s="53" t="str">
        <f t="shared" si="40"/>
        <v>Şubat</v>
      </c>
    </row>
    <row r="536" spans="1:12" x14ac:dyDescent="0.25">
      <c r="A536" s="53" t="str">
        <f t="shared" si="37"/>
        <v>202210</v>
      </c>
      <c r="B536" s="53" t="str">
        <f t="shared" si="38"/>
        <v>202210</v>
      </c>
      <c r="C536" s="53" t="str">
        <f t="shared" si="39"/>
        <v>Mart20221</v>
      </c>
      <c r="D536" s="53" t="s">
        <v>442</v>
      </c>
      <c r="E536" s="53">
        <v>2022</v>
      </c>
      <c r="F536" s="53">
        <f>+COUNTIF($K$162:K536,K536)</f>
        <v>1</v>
      </c>
      <c r="G536" s="12">
        <v>10</v>
      </c>
      <c r="H536" s="13">
        <v>44624</v>
      </c>
      <c r="I536" s="13">
        <v>44630</v>
      </c>
      <c r="J536" s="14"/>
      <c r="K536" s="15">
        <v>44621</v>
      </c>
      <c r="L536" s="53" t="str">
        <f t="shared" si="40"/>
        <v>Mart</v>
      </c>
    </row>
    <row r="537" spans="1:12" x14ac:dyDescent="0.25">
      <c r="A537" s="53" t="str">
        <f t="shared" si="37"/>
        <v>202211</v>
      </c>
      <c r="B537" s="53" t="str">
        <f t="shared" si="38"/>
        <v>202211</v>
      </c>
      <c r="C537" s="53" t="str">
        <f t="shared" si="39"/>
        <v>Mart20222</v>
      </c>
      <c r="D537" s="53" t="s">
        <v>442</v>
      </c>
      <c r="E537" s="53">
        <v>2022</v>
      </c>
      <c r="F537" s="53">
        <f>+COUNTIF($K$162:K537,K537)</f>
        <v>2</v>
      </c>
      <c r="G537" s="12">
        <v>11</v>
      </c>
      <c r="H537" s="13">
        <v>44631</v>
      </c>
      <c r="I537" s="13">
        <v>44637</v>
      </c>
      <c r="J537" s="14"/>
      <c r="K537" s="15">
        <v>44621</v>
      </c>
      <c r="L537" s="53" t="str">
        <f t="shared" si="40"/>
        <v>Mart</v>
      </c>
    </row>
    <row r="538" spans="1:12" x14ac:dyDescent="0.25">
      <c r="A538" s="53" t="str">
        <f t="shared" si="37"/>
        <v>202212</v>
      </c>
      <c r="B538" s="53" t="str">
        <f t="shared" si="38"/>
        <v>202212</v>
      </c>
      <c r="C538" s="53" t="str">
        <f t="shared" si="39"/>
        <v>Mart20223</v>
      </c>
      <c r="D538" s="53" t="s">
        <v>442</v>
      </c>
      <c r="E538" s="53">
        <v>2022</v>
      </c>
      <c r="F538" s="53">
        <f>+COUNTIF($K$162:K538,K538)</f>
        <v>3</v>
      </c>
      <c r="G538" s="12">
        <v>12</v>
      </c>
      <c r="H538" s="13">
        <v>44638</v>
      </c>
      <c r="I538" s="13">
        <v>44644</v>
      </c>
      <c r="J538" s="14"/>
      <c r="K538" s="15">
        <v>44621</v>
      </c>
      <c r="L538" s="53" t="str">
        <f t="shared" si="40"/>
        <v>Mart</v>
      </c>
    </row>
    <row r="539" spans="1:12" x14ac:dyDescent="0.25">
      <c r="A539" s="53" t="str">
        <f t="shared" si="37"/>
        <v>202213</v>
      </c>
      <c r="B539" s="53" t="str">
        <f t="shared" si="38"/>
        <v>202213</v>
      </c>
      <c r="C539" s="53" t="str">
        <f t="shared" si="39"/>
        <v>Mart20224</v>
      </c>
      <c r="D539" s="53" t="s">
        <v>442</v>
      </c>
      <c r="E539" s="53">
        <v>2022</v>
      </c>
      <c r="F539" s="53">
        <f>+COUNTIF($K$162:K539,K539)</f>
        <v>4</v>
      </c>
      <c r="G539" s="12">
        <v>13</v>
      </c>
      <c r="H539" s="13">
        <v>44645</v>
      </c>
      <c r="I539" s="13">
        <v>44651</v>
      </c>
      <c r="J539" s="14"/>
      <c r="K539" s="15">
        <v>44621</v>
      </c>
      <c r="L539" s="53" t="str">
        <f t="shared" si="40"/>
        <v>Mart</v>
      </c>
    </row>
    <row r="540" spans="1:12" x14ac:dyDescent="0.25">
      <c r="A540" s="53" t="str">
        <f t="shared" si="37"/>
        <v>202214</v>
      </c>
      <c r="B540" s="53" t="str">
        <f t="shared" si="38"/>
        <v>202214</v>
      </c>
      <c r="C540" s="53" t="str">
        <f t="shared" si="39"/>
        <v>Nisan20221</v>
      </c>
      <c r="D540" s="53" t="s">
        <v>443</v>
      </c>
      <c r="E540" s="53">
        <v>2022</v>
      </c>
      <c r="F540" s="53">
        <f>+COUNTIF($K$162:K540,K540)</f>
        <v>1</v>
      </c>
      <c r="G540" s="16">
        <v>14</v>
      </c>
      <c r="H540" s="17">
        <v>44652</v>
      </c>
      <c r="I540" s="17">
        <v>44658</v>
      </c>
      <c r="J540" s="18"/>
      <c r="K540" s="19">
        <v>44652</v>
      </c>
      <c r="L540" s="53" t="str">
        <f t="shared" si="40"/>
        <v>Nisan</v>
      </c>
    </row>
    <row r="541" spans="1:12" x14ac:dyDescent="0.25">
      <c r="A541" s="53" t="str">
        <f t="shared" si="37"/>
        <v>202215</v>
      </c>
      <c r="B541" s="53" t="str">
        <f t="shared" si="38"/>
        <v>202215</v>
      </c>
      <c r="C541" s="53" t="str">
        <f t="shared" si="39"/>
        <v>Nisan20222</v>
      </c>
      <c r="D541" s="53" t="s">
        <v>443</v>
      </c>
      <c r="E541" s="53">
        <v>2022</v>
      </c>
      <c r="F541" s="53">
        <f>+COUNTIF($K$162:K541,K541)</f>
        <v>2</v>
      </c>
      <c r="G541" s="16">
        <v>15</v>
      </c>
      <c r="H541" s="17">
        <v>44659</v>
      </c>
      <c r="I541" s="17">
        <v>44665</v>
      </c>
      <c r="J541" s="18"/>
      <c r="K541" s="19">
        <v>44652</v>
      </c>
      <c r="L541" s="53" t="str">
        <f t="shared" si="40"/>
        <v>Nisan</v>
      </c>
    </row>
    <row r="542" spans="1:12" x14ac:dyDescent="0.25">
      <c r="A542" s="53" t="str">
        <f t="shared" si="37"/>
        <v>202216</v>
      </c>
      <c r="B542" s="53" t="str">
        <f t="shared" si="38"/>
        <v>202216</v>
      </c>
      <c r="C542" s="53" t="str">
        <f t="shared" si="39"/>
        <v>Nisan20223</v>
      </c>
      <c r="D542" s="53" t="s">
        <v>443</v>
      </c>
      <c r="E542" s="53">
        <v>2022</v>
      </c>
      <c r="F542" s="53">
        <f>+COUNTIF($K$162:K542,K542)</f>
        <v>3</v>
      </c>
      <c r="G542" s="16">
        <v>16</v>
      </c>
      <c r="H542" s="17">
        <v>44666</v>
      </c>
      <c r="I542" s="17">
        <v>44672</v>
      </c>
      <c r="J542" s="18"/>
      <c r="K542" s="19">
        <v>44652</v>
      </c>
      <c r="L542" s="53" t="str">
        <f t="shared" si="40"/>
        <v>Nisan</v>
      </c>
    </row>
    <row r="543" spans="1:12" x14ac:dyDescent="0.25">
      <c r="A543" s="53" t="str">
        <f t="shared" si="37"/>
        <v>202217</v>
      </c>
      <c r="B543" s="53" t="str">
        <f t="shared" si="38"/>
        <v>202217</v>
      </c>
      <c r="C543" s="53" t="str">
        <f t="shared" si="39"/>
        <v>Nisan20224</v>
      </c>
      <c r="D543" s="53" t="s">
        <v>443</v>
      </c>
      <c r="E543" s="53">
        <v>2022</v>
      </c>
      <c r="F543" s="53">
        <f>+COUNTIF($K$162:K543,K543)</f>
        <v>4</v>
      </c>
      <c r="G543" s="16">
        <v>17</v>
      </c>
      <c r="H543" s="17">
        <v>44673</v>
      </c>
      <c r="I543" s="17">
        <v>44679</v>
      </c>
      <c r="J543" s="18"/>
      <c r="K543" s="19">
        <v>44652</v>
      </c>
      <c r="L543" s="53" t="str">
        <f t="shared" si="40"/>
        <v>Nisan</v>
      </c>
    </row>
    <row r="544" spans="1:12" x14ac:dyDescent="0.25">
      <c r="A544" s="53" t="str">
        <f t="shared" si="37"/>
        <v>202218</v>
      </c>
      <c r="B544" s="53" t="str">
        <f t="shared" si="38"/>
        <v>202218</v>
      </c>
      <c r="C544" s="53" t="str">
        <f t="shared" si="39"/>
        <v>Mayıs20221</v>
      </c>
      <c r="D544" s="53" t="s">
        <v>444</v>
      </c>
      <c r="E544" s="53">
        <v>2022</v>
      </c>
      <c r="F544" s="53">
        <f>+COUNTIF($K$162:K544,K544)</f>
        <v>1</v>
      </c>
      <c r="G544" s="12">
        <v>18</v>
      </c>
      <c r="H544" s="13">
        <v>44680</v>
      </c>
      <c r="I544" s="13">
        <v>44686</v>
      </c>
      <c r="J544" s="14"/>
      <c r="K544" s="15">
        <v>44682</v>
      </c>
      <c r="L544" s="53" t="str">
        <f t="shared" si="40"/>
        <v>Mayıs</v>
      </c>
    </row>
    <row r="545" spans="1:12" x14ac:dyDescent="0.25">
      <c r="A545" s="53" t="str">
        <f t="shared" si="37"/>
        <v>202219</v>
      </c>
      <c r="B545" s="53" t="str">
        <f t="shared" si="38"/>
        <v>202219</v>
      </c>
      <c r="C545" s="53" t="str">
        <f t="shared" si="39"/>
        <v>Mayıs20222</v>
      </c>
      <c r="D545" s="53" t="s">
        <v>444</v>
      </c>
      <c r="E545" s="53">
        <v>2022</v>
      </c>
      <c r="F545" s="53">
        <f>+COUNTIF($K$162:K545,K545)</f>
        <v>2</v>
      </c>
      <c r="G545" s="12">
        <v>19</v>
      </c>
      <c r="H545" s="13">
        <v>44687</v>
      </c>
      <c r="I545" s="13">
        <v>44693</v>
      </c>
      <c r="J545" s="14"/>
      <c r="K545" s="15">
        <v>44682</v>
      </c>
      <c r="L545" s="53" t="str">
        <f t="shared" si="40"/>
        <v>Mayıs</v>
      </c>
    </row>
    <row r="546" spans="1:12" x14ac:dyDescent="0.25">
      <c r="A546" s="53" t="str">
        <f t="shared" si="37"/>
        <v>202220</v>
      </c>
      <c r="B546" s="53" t="str">
        <f t="shared" si="38"/>
        <v>202220</v>
      </c>
      <c r="C546" s="53" t="str">
        <f t="shared" si="39"/>
        <v>Mayıs20223</v>
      </c>
      <c r="D546" s="53" t="s">
        <v>444</v>
      </c>
      <c r="E546" s="53">
        <v>2022</v>
      </c>
      <c r="F546" s="53">
        <f>+COUNTIF($K$162:K546,K546)</f>
        <v>3</v>
      </c>
      <c r="G546" s="12">
        <v>20</v>
      </c>
      <c r="H546" s="13">
        <v>44694</v>
      </c>
      <c r="I546" s="13">
        <v>44700</v>
      </c>
      <c r="J546" s="14"/>
      <c r="K546" s="15">
        <v>44682</v>
      </c>
      <c r="L546" s="53" t="str">
        <f t="shared" si="40"/>
        <v>Mayıs</v>
      </c>
    </row>
    <row r="547" spans="1:12" x14ac:dyDescent="0.25">
      <c r="A547" s="53" t="str">
        <f t="shared" si="37"/>
        <v>202221</v>
      </c>
      <c r="B547" s="53" t="str">
        <f t="shared" si="38"/>
        <v>202221</v>
      </c>
      <c r="C547" s="53" t="str">
        <f t="shared" si="39"/>
        <v>Mayıs20224</v>
      </c>
      <c r="D547" s="53" t="s">
        <v>444</v>
      </c>
      <c r="E547" s="53">
        <v>2022</v>
      </c>
      <c r="F547" s="53">
        <f>+COUNTIF($K$162:K547,K547)</f>
        <v>4</v>
      </c>
      <c r="G547" s="12">
        <v>21</v>
      </c>
      <c r="H547" s="13">
        <v>44701</v>
      </c>
      <c r="I547" s="13">
        <v>44707</v>
      </c>
      <c r="J547" s="14"/>
      <c r="K547" s="15">
        <v>44682</v>
      </c>
      <c r="L547" s="53" t="str">
        <f t="shared" si="40"/>
        <v>Mayıs</v>
      </c>
    </row>
    <row r="548" spans="1:12" x14ac:dyDescent="0.25">
      <c r="A548" s="53" t="str">
        <f t="shared" si="37"/>
        <v>202222</v>
      </c>
      <c r="B548" s="53" t="str">
        <f t="shared" si="38"/>
        <v>202222</v>
      </c>
      <c r="C548" s="53" t="str">
        <f t="shared" si="39"/>
        <v>Mayıs20225</v>
      </c>
      <c r="D548" s="53" t="s">
        <v>444</v>
      </c>
      <c r="E548" s="53">
        <v>2022</v>
      </c>
      <c r="F548" s="53">
        <f>+COUNTIF($K$162:K548,K548)</f>
        <v>5</v>
      </c>
      <c r="G548" s="12">
        <v>22</v>
      </c>
      <c r="H548" s="13">
        <v>44708</v>
      </c>
      <c r="I548" s="13">
        <v>44714</v>
      </c>
      <c r="J548" s="14"/>
      <c r="K548" s="15">
        <v>44682</v>
      </c>
      <c r="L548" s="53" t="str">
        <f t="shared" si="40"/>
        <v>Mayıs</v>
      </c>
    </row>
    <row r="549" spans="1:12" x14ac:dyDescent="0.25">
      <c r="A549" s="53" t="str">
        <f t="shared" si="37"/>
        <v>202223</v>
      </c>
      <c r="B549" s="53" t="str">
        <f t="shared" si="38"/>
        <v>202223</v>
      </c>
      <c r="C549" s="53" t="str">
        <f t="shared" si="39"/>
        <v>Haziran20221</v>
      </c>
      <c r="D549" s="53" t="s">
        <v>445</v>
      </c>
      <c r="E549" s="53">
        <v>2022</v>
      </c>
      <c r="F549" s="53">
        <f>+COUNTIF($K$162:K549,K549)</f>
        <v>1</v>
      </c>
      <c r="G549" s="16">
        <v>23</v>
      </c>
      <c r="H549" s="17">
        <v>44715</v>
      </c>
      <c r="I549" s="17">
        <v>44721</v>
      </c>
      <c r="J549" s="18"/>
      <c r="K549" s="19">
        <v>44713</v>
      </c>
      <c r="L549" s="53" t="str">
        <f t="shared" si="40"/>
        <v>Haziran</v>
      </c>
    </row>
    <row r="550" spans="1:12" x14ac:dyDescent="0.25">
      <c r="A550" s="53" t="str">
        <f t="shared" si="37"/>
        <v>202224</v>
      </c>
      <c r="B550" s="53" t="str">
        <f t="shared" si="38"/>
        <v>202224</v>
      </c>
      <c r="C550" s="53" t="str">
        <f t="shared" si="39"/>
        <v>Haziran20222</v>
      </c>
      <c r="D550" s="53" t="s">
        <v>445</v>
      </c>
      <c r="E550" s="53">
        <v>2022</v>
      </c>
      <c r="F550" s="53">
        <f>+COUNTIF($K$162:K550,K550)</f>
        <v>2</v>
      </c>
      <c r="G550" s="16">
        <v>24</v>
      </c>
      <c r="H550" s="17">
        <v>44722</v>
      </c>
      <c r="I550" s="17">
        <v>44728</v>
      </c>
      <c r="J550" s="18"/>
      <c r="K550" s="19">
        <v>44713</v>
      </c>
      <c r="L550" s="53" t="str">
        <f t="shared" si="40"/>
        <v>Haziran</v>
      </c>
    </row>
    <row r="551" spans="1:12" x14ac:dyDescent="0.25">
      <c r="A551" s="53" t="str">
        <f t="shared" si="37"/>
        <v>202225</v>
      </c>
      <c r="B551" s="53" t="str">
        <f t="shared" si="38"/>
        <v>202225</v>
      </c>
      <c r="C551" s="53" t="str">
        <f t="shared" si="39"/>
        <v>Haziran20223</v>
      </c>
      <c r="D551" s="53" t="s">
        <v>445</v>
      </c>
      <c r="E551" s="53">
        <v>2022</v>
      </c>
      <c r="F551" s="53">
        <f>+COUNTIF($K$162:K551,K551)</f>
        <v>3</v>
      </c>
      <c r="G551" s="16">
        <v>25</v>
      </c>
      <c r="H551" s="17">
        <v>44729</v>
      </c>
      <c r="I551" s="17">
        <v>44735</v>
      </c>
      <c r="J551" s="18"/>
      <c r="K551" s="19">
        <v>44713</v>
      </c>
      <c r="L551" s="53" t="str">
        <f t="shared" si="40"/>
        <v>Haziran</v>
      </c>
    </row>
    <row r="552" spans="1:12" x14ac:dyDescent="0.25">
      <c r="A552" s="53" t="str">
        <f t="shared" si="37"/>
        <v>202226</v>
      </c>
      <c r="B552" s="53" t="str">
        <f t="shared" si="38"/>
        <v>202226</v>
      </c>
      <c r="C552" s="53" t="str">
        <f t="shared" si="39"/>
        <v>Haziran20224</v>
      </c>
      <c r="D552" s="53" t="s">
        <v>445</v>
      </c>
      <c r="E552" s="53">
        <v>2022</v>
      </c>
      <c r="F552" s="53">
        <f>+COUNTIF($K$162:K552,K552)</f>
        <v>4</v>
      </c>
      <c r="G552" s="16">
        <v>26</v>
      </c>
      <c r="H552" s="17">
        <v>44736</v>
      </c>
      <c r="I552" s="17">
        <v>44742</v>
      </c>
      <c r="J552" s="18"/>
      <c r="K552" s="19">
        <v>44713</v>
      </c>
      <c r="L552" s="53" t="str">
        <f t="shared" si="40"/>
        <v>Haziran</v>
      </c>
    </row>
    <row r="553" spans="1:12" x14ac:dyDescent="0.25">
      <c r="A553" s="53" t="str">
        <f t="shared" si="37"/>
        <v>202227</v>
      </c>
      <c r="B553" s="53" t="str">
        <f t="shared" si="38"/>
        <v>202227</v>
      </c>
      <c r="C553" s="53" t="str">
        <f t="shared" si="39"/>
        <v>Temmuz20221</v>
      </c>
      <c r="D553" s="53" t="s">
        <v>446</v>
      </c>
      <c r="E553" s="53">
        <v>2022</v>
      </c>
      <c r="F553" s="53">
        <f>+COUNTIF($K$162:K553,K553)</f>
        <v>1</v>
      </c>
      <c r="G553" s="12">
        <v>27</v>
      </c>
      <c r="H553" s="13">
        <v>44743</v>
      </c>
      <c r="I553" s="13">
        <v>44749</v>
      </c>
      <c r="J553" s="14"/>
      <c r="K553" s="15">
        <v>44743</v>
      </c>
      <c r="L553" s="53" t="str">
        <f t="shared" si="40"/>
        <v>Temmuz</v>
      </c>
    </row>
    <row r="554" spans="1:12" x14ac:dyDescent="0.25">
      <c r="A554" s="53" t="str">
        <f t="shared" si="37"/>
        <v>202228</v>
      </c>
      <c r="B554" s="53" t="str">
        <f t="shared" si="38"/>
        <v>202228</v>
      </c>
      <c r="C554" s="53" t="str">
        <f t="shared" si="39"/>
        <v>Temmuz20222</v>
      </c>
      <c r="D554" s="53" t="s">
        <v>446</v>
      </c>
      <c r="E554" s="53">
        <v>2022</v>
      </c>
      <c r="F554" s="53">
        <f>+COUNTIF($K$162:K554,K554)</f>
        <v>2</v>
      </c>
      <c r="G554" s="12">
        <v>28</v>
      </c>
      <c r="H554" s="13">
        <v>44750</v>
      </c>
      <c r="I554" s="13">
        <v>44756</v>
      </c>
      <c r="J554" s="14"/>
      <c r="K554" s="15">
        <v>44743</v>
      </c>
      <c r="L554" s="53" t="str">
        <f t="shared" si="40"/>
        <v>Temmuz</v>
      </c>
    </row>
    <row r="555" spans="1:12" x14ac:dyDescent="0.25">
      <c r="A555" s="53" t="str">
        <f t="shared" si="37"/>
        <v>202229</v>
      </c>
      <c r="B555" s="53" t="str">
        <f t="shared" si="38"/>
        <v>202229</v>
      </c>
      <c r="C555" s="53" t="str">
        <f t="shared" si="39"/>
        <v>Temmuz20223</v>
      </c>
      <c r="D555" s="53" t="s">
        <v>446</v>
      </c>
      <c r="E555" s="53">
        <v>2022</v>
      </c>
      <c r="F555" s="53">
        <f>+COUNTIF($K$162:K555,K555)</f>
        <v>3</v>
      </c>
      <c r="G555" s="12">
        <v>29</v>
      </c>
      <c r="H555" s="13">
        <v>44757</v>
      </c>
      <c r="I555" s="13">
        <v>44763</v>
      </c>
      <c r="J555" s="14"/>
      <c r="K555" s="15">
        <v>44743</v>
      </c>
      <c r="L555" s="53" t="str">
        <f t="shared" si="40"/>
        <v>Temmuz</v>
      </c>
    </row>
    <row r="556" spans="1:12" x14ac:dyDescent="0.25">
      <c r="A556" s="53" t="str">
        <f t="shared" si="37"/>
        <v>202230</v>
      </c>
      <c r="B556" s="53" t="str">
        <f t="shared" si="38"/>
        <v>202230</v>
      </c>
      <c r="C556" s="53" t="str">
        <f t="shared" si="39"/>
        <v>Temmuz20224</v>
      </c>
      <c r="D556" s="53" t="s">
        <v>446</v>
      </c>
      <c r="E556" s="53">
        <v>2022</v>
      </c>
      <c r="F556" s="53">
        <f>+COUNTIF($K$162:K556,K556)</f>
        <v>4</v>
      </c>
      <c r="G556" s="12">
        <v>30</v>
      </c>
      <c r="H556" s="13">
        <v>44764</v>
      </c>
      <c r="I556" s="13">
        <v>44770</v>
      </c>
      <c r="J556" s="14"/>
      <c r="K556" s="15">
        <v>44743</v>
      </c>
      <c r="L556" s="53" t="str">
        <f t="shared" si="40"/>
        <v>Temmuz</v>
      </c>
    </row>
    <row r="557" spans="1:12" x14ac:dyDescent="0.25">
      <c r="A557" s="53" t="str">
        <f t="shared" si="37"/>
        <v>202231</v>
      </c>
      <c r="B557" s="53" t="str">
        <f t="shared" si="38"/>
        <v>202231</v>
      </c>
      <c r="C557" s="53" t="str">
        <f t="shared" si="39"/>
        <v>Ağustos20221</v>
      </c>
      <c r="D557" s="53" t="s">
        <v>447</v>
      </c>
      <c r="E557" s="53">
        <v>2022</v>
      </c>
      <c r="F557" s="53">
        <f>+COUNTIF($K$162:K557,K557)</f>
        <v>1</v>
      </c>
      <c r="G557" s="16">
        <v>31</v>
      </c>
      <c r="H557" s="17">
        <v>44771</v>
      </c>
      <c r="I557" s="17">
        <v>44777</v>
      </c>
      <c r="J557" s="18"/>
      <c r="K557" s="19">
        <v>44774</v>
      </c>
      <c r="L557" s="53" t="str">
        <f t="shared" si="40"/>
        <v>Ağustos</v>
      </c>
    </row>
    <row r="558" spans="1:12" x14ac:dyDescent="0.25">
      <c r="A558" s="53" t="str">
        <f t="shared" si="37"/>
        <v>202232</v>
      </c>
      <c r="B558" s="53" t="str">
        <f t="shared" si="38"/>
        <v>202232</v>
      </c>
      <c r="C558" s="53" t="str">
        <f t="shared" si="39"/>
        <v>Ağustos20222</v>
      </c>
      <c r="D558" s="53" t="s">
        <v>447</v>
      </c>
      <c r="E558" s="53">
        <v>2022</v>
      </c>
      <c r="F558" s="53">
        <f>+COUNTIF($K$162:K558,K558)</f>
        <v>2</v>
      </c>
      <c r="G558" s="16">
        <v>32</v>
      </c>
      <c r="H558" s="17">
        <v>44778</v>
      </c>
      <c r="I558" s="17">
        <v>44784</v>
      </c>
      <c r="J558" s="18"/>
      <c r="K558" s="19">
        <v>44774</v>
      </c>
      <c r="L558" s="53" t="str">
        <f t="shared" si="40"/>
        <v>Ağustos</v>
      </c>
    </row>
    <row r="559" spans="1:12" x14ac:dyDescent="0.25">
      <c r="A559" s="53" t="str">
        <f t="shared" si="37"/>
        <v>202233</v>
      </c>
      <c r="B559" s="53" t="str">
        <f t="shared" si="38"/>
        <v>202233</v>
      </c>
      <c r="C559" s="53" t="str">
        <f t="shared" si="39"/>
        <v>Ağustos20223</v>
      </c>
      <c r="D559" s="53" t="s">
        <v>447</v>
      </c>
      <c r="E559" s="53">
        <v>2022</v>
      </c>
      <c r="F559" s="53">
        <f>+COUNTIF($K$162:K559,K559)</f>
        <v>3</v>
      </c>
      <c r="G559" s="16">
        <v>33</v>
      </c>
      <c r="H559" s="17">
        <v>44785</v>
      </c>
      <c r="I559" s="17">
        <v>44791</v>
      </c>
      <c r="J559" s="18"/>
      <c r="K559" s="19">
        <v>44774</v>
      </c>
      <c r="L559" s="53" t="str">
        <f t="shared" si="40"/>
        <v>Ağustos</v>
      </c>
    </row>
    <row r="560" spans="1:12" x14ac:dyDescent="0.25">
      <c r="A560" s="53" t="str">
        <f t="shared" si="37"/>
        <v>202234</v>
      </c>
      <c r="B560" s="53" t="str">
        <f t="shared" si="38"/>
        <v>202234</v>
      </c>
      <c r="C560" s="53" t="str">
        <f t="shared" si="39"/>
        <v>Ağustos20224</v>
      </c>
      <c r="D560" s="53" t="s">
        <v>447</v>
      </c>
      <c r="E560" s="53">
        <v>2022</v>
      </c>
      <c r="F560" s="53">
        <f>+COUNTIF($K$162:K560,K560)</f>
        <v>4</v>
      </c>
      <c r="G560" s="16">
        <v>34</v>
      </c>
      <c r="H560" s="17">
        <v>44792</v>
      </c>
      <c r="I560" s="17">
        <v>44798</v>
      </c>
      <c r="J560" s="18"/>
      <c r="K560" s="19">
        <v>44774</v>
      </c>
      <c r="L560" s="53" t="str">
        <f t="shared" si="40"/>
        <v>Ağustos</v>
      </c>
    </row>
    <row r="561" spans="1:12" x14ac:dyDescent="0.25">
      <c r="A561" s="53" t="str">
        <f t="shared" si="37"/>
        <v>202235</v>
      </c>
      <c r="B561" s="53" t="str">
        <f t="shared" si="38"/>
        <v>202235</v>
      </c>
      <c r="C561" s="53" t="str">
        <f t="shared" si="39"/>
        <v>Ağustos20225</v>
      </c>
      <c r="D561" s="53" t="s">
        <v>447</v>
      </c>
      <c r="E561" s="53">
        <v>2022</v>
      </c>
      <c r="F561" s="53">
        <f>+COUNTIF($K$162:K561,K561)</f>
        <v>5</v>
      </c>
      <c r="G561" s="16">
        <v>35</v>
      </c>
      <c r="H561" s="17">
        <v>44799</v>
      </c>
      <c r="I561" s="17">
        <v>44805</v>
      </c>
      <c r="J561" s="18"/>
      <c r="K561" s="19">
        <v>44774</v>
      </c>
      <c r="L561" s="53" t="str">
        <f t="shared" si="40"/>
        <v>Ağustos</v>
      </c>
    </row>
    <row r="562" spans="1:12" x14ac:dyDescent="0.25">
      <c r="A562" s="53" t="str">
        <f t="shared" si="37"/>
        <v>202236</v>
      </c>
      <c r="B562" s="53" t="str">
        <f t="shared" si="38"/>
        <v>202236</v>
      </c>
      <c r="C562" s="53" t="str">
        <f t="shared" si="39"/>
        <v>Eylül20221</v>
      </c>
      <c r="D562" s="53" t="s">
        <v>448</v>
      </c>
      <c r="E562" s="53">
        <v>2022</v>
      </c>
      <c r="F562" s="53">
        <f>+COUNTIF($K$162:K562,K562)</f>
        <v>1</v>
      </c>
      <c r="G562" s="12">
        <v>36</v>
      </c>
      <c r="H562" s="13">
        <v>44806</v>
      </c>
      <c r="I562" s="13">
        <v>44812</v>
      </c>
      <c r="J562" s="14"/>
      <c r="K562" s="15">
        <v>44805</v>
      </c>
      <c r="L562" s="53" t="str">
        <f t="shared" si="40"/>
        <v>Eylül</v>
      </c>
    </row>
    <row r="563" spans="1:12" x14ac:dyDescent="0.25">
      <c r="A563" s="53" t="str">
        <f t="shared" si="37"/>
        <v>202237</v>
      </c>
      <c r="B563" s="53" t="str">
        <f t="shared" si="38"/>
        <v>202237</v>
      </c>
      <c r="C563" s="53" t="str">
        <f t="shared" si="39"/>
        <v>Eylül20222</v>
      </c>
      <c r="D563" s="53" t="s">
        <v>448</v>
      </c>
      <c r="E563" s="53">
        <v>2022</v>
      </c>
      <c r="F563" s="53">
        <f>+COUNTIF($K$162:K563,K563)</f>
        <v>2</v>
      </c>
      <c r="G563" s="12">
        <v>37</v>
      </c>
      <c r="H563" s="13">
        <v>44813</v>
      </c>
      <c r="I563" s="13">
        <v>44819</v>
      </c>
      <c r="J563" s="14"/>
      <c r="K563" s="15">
        <v>44805</v>
      </c>
      <c r="L563" s="53" t="str">
        <f t="shared" si="40"/>
        <v>Eylül</v>
      </c>
    </row>
    <row r="564" spans="1:12" x14ac:dyDescent="0.25">
      <c r="A564" s="53" t="str">
        <f t="shared" si="37"/>
        <v>202238</v>
      </c>
      <c r="B564" s="53" t="str">
        <f t="shared" si="38"/>
        <v>202238</v>
      </c>
      <c r="C564" s="53" t="str">
        <f t="shared" si="39"/>
        <v>Eylül20223</v>
      </c>
      <c r="D564" s="53" t="s">
        <v>448</v>
      </c>
      <c r="E564" s="53">
        <v>2022</v>
      </c>
      <c r="F564" s="53">
        <f>+COUNTIF($K$162:K564,K564)</f>
        <v>3</v>
      </c>
      <c r="G564" s="12">
        <v>38</v>
      </c>
      <c r="H564" s="13">
        <v>44820</v>
      </c>
      <c r="I564" s="13">
        <v>44826</v>
      </c>
      <c r="J564" s="14"/>
      <c r="K564" s="15">
        <v>44805</v>
      </c>
      <c r="L564" s="53" t="str">
        <f t="shared" si="40"/>
        <v>Eylül</v>
      </c>
    </row>
    <row r="565" spans="1:12" x14ac:dyDescent="0.25">
      <c r="A565" s="53" t="str">
        <f t="shared" si="37"/>
        <v>202239</v>
      </c>
      <c r="B565" s="53" t="str">
        <f t="shared" si="38"/>
        <v>202239</v>
      </c>
      <c r="C565" s="53" t="str">
        <f t="shared" si="39"/>
        <v>Eylül20224</v>
      </c>
      <c r="D565" s="53" t="s">
        <v>448</v>
      </c>
      <c r="E565" s="53">
        <v>2022</v>
      </c>
      <c r="F565" s="53">
        <f>+COUNTIF($K$162:K565,K565)</f>
        <v>4</v>
      </c>
      <c r="G565" s="12">
        <v>39</v>
      </c>
      <c r="H565" s="13">
        <v>44827</v>
      </c>
      <c r="I565" s="13">
        <v>44833</v>
      </c>
      <c r="J565" s="14"/>
      <c r="K565" s="15">
        <v>44805</v>
      </c>
      <c r="L565" s="53" t="str">
        <f t="shared" si="40"/>
        <v>Eylül</v>
      </c>
    </row>
    <row r="566" spans="1:12" x14ac:dyDescent="0.25">
      <c r="A566" s="53" t="str">
        <f t="shared" si="37"/>
        <v>202240</v>
      </c>
      <c r="B566" s="53" t="str">
        <f t="shared" si="38"/>
        <v>202240</v>
      </c>
      <c r="C566" s="53" t="str">
        <f t="shared" si="39"/>
        <v>Ekim20221</v>
      </c>
      <c r="D566" s="53" t="s">
        <v>449</v>
      </c>
      <c r="E566" s="53">
        <v>2022</v>
      </c>
      <c r="F566" s="53">
        <f>+COUNTIF($K$162:K566,K566)</f>
        <v>1</v>
      </c>
      <c r="G566" s="16">
        <v>40</v>
      </c>
      <c r="H566" s="17">
        <v>44834</v>
      </c>
      <c r="I566" s="17">
        <v>44840</v>
      </c>
      <c r="J566" s="18"/>
      <c r="K566" s="19">
        <v>44835</v>
      </c>
      <c r="L566" s="53" t="str">
        <f t="shared" si="40"/>
        <v>Ekim</v>
      </c>
    </row>
    <row r="567" spans="1:12" x14ac:dyDescent="0.25">
      <c r="A567" s="53" t="str">
        <f t="shared" si="37"/>
        <v>202241</v>
      </c>
      <c r="B567" s="53" t="str">
        <f t="shared" si="38"/>
        <v>202241</v>
      </c>
      <c r="C567" s="53" t="str">
        <f t="shared" si="39"/>
        <v>Ekim20222</v>
      </c>
      <c r="D567" s="53" t="s">
        <v>449</v>
      </c>
      <c r="E567" s="53">
        <v>2022</v>
      </c>
      <c r="F567" s="53">
        <f>+COUNTIF($K$162:K567,K567)</f>
        <v>2</v>
      </c>
      <c r="G567" s="16">
        <v>41</v>
      </c>
      <c r="H567" s="17">
        <v>44841</v>
      </c>
      <c r="I567" s="17">
        <v>44847</v>
      </c>
      <c r="J567" s="18"/>
      <c r="K567" s="19">
        <v>44835</v>
      </c>
      <c r="L567" s="53" t="str">
        <f t="shared" si="40"/>
        <v>Ekim</v>
      </c>
    </row>
    <row r="568" spans="1:12" x14ac:dyDescent="0.25">
      <c r="A568" s="53" t="str">
        <f t="shared" si="37"/>
        <v>202242</v>
      </c>
      <c r="B568" s="53" t="str">
        <f t="shared" si="38"/>
        <v>202242</v>
      </c>
      <c r="C568" s="53" t="str">
        <f t="shared" si="39"/>
        <v>Ekim20223</v>
      </c>
      <c r="D568" s="53" t="s">
        <v>449</v>
      </c>
      <c r="E568" s="53">
        <v>2022</v>
      </c>
      <c r="F568" s="53">
        <f>+COUNTIF($K$162:K568,K568)</f>
        <v>3</v>
      </c>
      <c r="G568" s="16">
        <v>42</v>
      </c>
      <c r="H568" s="17">
        <v>44848</v>
      </c>
      <c r="I568" s="17">
        <v>44854</v>
      </c>
      <c r="J568" s="18"/>
      <c r="K568" s="19">
        <v>44835</v>
      </c>
      <c r="L568" s="53" t="str">
        <f t="shared" si="40"/>
        <v>Ekim</v>
      </c>
    </row>
    <row r="569" spans="1:12" x14ac:dyDescent="0.25">
      <c r="A569" s="53" t="str">
        <f t="shared" si="37"/>
        <v>202243</v>
      </c>
      <c r="B569" s="53" t="str">
        <f t="shared" si="38"/>
        <v>202243</v>
      </c>
      <c r="C569" s="53" t="str">
        <f t="shared" si="39"/>
        <v>Ekim20224</v>
      </c>
      <c r="D569" s="53" t="s">
        <v>449</v>
      </c>
      <c r="E569" s="53">
        <v>2022</v>
      </c>
      <c r="F569" s="53">
        <f>+COUNTIF($K$162:K569,K569)</f>
        <v>4</v>
      </c>
      <c r="G569" s="16">
        <v>43</v>
      </c>
      <c r="H569" s="17">
        <v>44855</v>
      </c>
      <c r="I569" s="17">
        <v>44861</v>
      </c>
      <c r="J569" s="18"/>
      <c r="K569" s="19">
        <v>44835</v>
      </c>
      <c r="L569" s="53" t="str">
        <f t="shared" si="40"/>
        <v>Ekim</v>
      </c>
    </row>
    <row r="570" spans="1:12" x14ac:dyDescent="0.25">
      <c r="A570" s="53" t="str">
        <f t="shared" si="37"/>
        <v>202244</v>
      </c>
      <c r="B570" s="53" t="str">
        <f t="shared" si="38"/>
        <v>202244</v>
      </c>
      <c r="C570" s="53" t="str">
        <f t="shared" si="39"/>
        <v>Ekim20225</v>
      </c>
      <c r="D570" s="53" t="s">
        <v>449</v>
      </c>
      <c r="E570" s="53">
        <v>2022</v>
      </c>
      <c r="F570" s="53">
        <f>+COUNTIF($K$162:K570,K570)</f>
        <v>5</v>
      </c>
      <c r="G570" s="16">
        <v>44</v>
      </c>
      <c r="H570" s="17">
        <v>44862</v>
      </c>
      <c r="I570" s="17">
        <v>44868</v>
      </c>
      <c r="J570" s="18"/>
      <c r="K570" s="19">
        <v>44835</v>
      </c>
      <c r="L570" s="53" t="str">
        <f t="shared" si="40"/>
        <v>Ekim</v>
      </c>
    </row>
    <row r="571" spans="1:12" x14ac:dyDescent="0.25">
      <c r="A571" s="53" t="str">
        <f t="shared" si="37"/>
        <v>202245</v>
      </c>
      <c r="B571" s="53" t="str">
        <f t="shared" si="38"/>
        <v>202245</v>
      </c>
      <c r="C571" s="53" t="str">
        <f t="shared" si="39"/>
        <v>Kasım20221</v>
      </c>
      <c r="D571" s="53" t="s">
        <v>450</v>
      </c>
      <c r="E571" s="53">
        <v>2022</v>
      </c>
      <c r="F571" s="53">
        <f>+COUNTIF($K$162:K571,K571)</f>
        <v>1</v>
      </c>
      <c r="G571" s="12">
        <v>45</v>
      </c>
      <c r="H571" s="13">
        <v>44869</v>
      </c>
      <c r="I571" s="13">
        <v>44875</v>
      </c>
      <c r="J571" s="14"/>
      <c r="K571" s="15">
        <v>44866</v>
      </c>
      <c r="L571" s="53" t="str">
        <f t="shared" si="40"/>
        <v>Kasım</v>
      </c>
    </row>
    <row r="572" spans="1:12" x14ac:dyDescent="0.25">
      <c r="A572" s="53" t="str">
        <f t="shared" si="37"/>
        <v>202246</v>
      </c>
      <c r="B572" s="53" t="str">
        <f t="shared" si="38"/>
        <v>202246</v>
      </c>
      <c r="C572" s="53" t="str">
        <f t="shared" si="39"/>
        <v>Kasım20222</v>
      </c>
      <c r="D572" s="53" t="s">
        <v>450</v>
      </c>
      <c r="E572" s="53">
        <v>2022</v>
      </c>
      <c r="F572" s="53">
        <f>+COUNTIF($K$162:K572,K572)</f>
        <v>2</v>
      </c>
      <c r="G572" s="12">
        <v>46</v>
      </c>
      <c r="H572" s="13">
        <v>44876</v>
      </c>
      <c r="I572" s="13">
        <v>44882</v>
      </c>
      <c r="J572" s="14"/>
      <c r="K572" s="15">
        <v>44866</v>
      </c>
      <c r="L572" s="53" t="str">
        <f t="shared" si="40"/>
        <v>Kasım</v>
      </c>
    </row>
    <row r="573" spans="1:12" x14ac:dyDescent="0.25">
      <c r="A573" s="53" t="str">
        <f t="shared" si="37"/>
        <v>202247</v>
      </c>
      <c r="B573" s="53" t="str">
        <f t="shared" si="38"/>
        <v>202247</v>
      </c>
      <c r="C573" s="53" t="str">
        <f t="shared" si="39"/>
        <v>Kasım20223</v>
      </c>
      <c r="D573" s="53" t="s">
        <v>450</v>
      </c>
      <c r="E573" s="53">
        <v>2022</v>
      </c>
      <c r="F573" s="53">
        <f>+COUNTIF($K$162:K573,K573)</f>
        <v>3</v>
      </c>
      <c r="G573" s="12">
        <v>47</v>
      </c>
      <c r="H573" s="13">
        <v>44883</v>
      </c>
      <c r="I573" s="13">
        <v>44889</v>
      </c>
      <c r="J573" s="14"/>
      <c r="K573" s="15">
        <v>44866</v>
      </c>
      <c r="L573" s="53" t="str">
        <f t="shared" si="40"/>
        <v>Kasım</v>
      </c>
    </row>
    <row r="574" spans="1:12" x14ac:dyDescent="0.25">
      <c r="A574" s="53" t="str">
        <f t="shared" si="37"/>
        <v>202248</v>
      </c>
      <c r="B574" s="53" t="str">
        <f t="shared" si="38"/>
        <v>202248</v>
      </c>
      <c r="C574" s="53" t="str">
        <f t="shared" si="39"/>
        <v>Kasım20224</v>
      </c>
      <c r="D574" s="53" t="s">
        <v>450</v>
      </c>
      <c r="E574" s="53">
        <v>2022</v>
      </c>
      <c r="F574" s="53">
        <f>+COUNTIF($K$162:K574,K574)</f>
        <v>4</v>
      </c>
      <c r="G574" s="12">
        <v>48</v>
      </c>
      <c r="H574" s="13">
        <v>44890</v>
      </c>
      <c r="I574" s="13">
        <v>44896</v>
      </c>
      <c r="J574" s="14"/>
      <c r="K574" s="15">
        <v>44866</v>
      </c>
      <c r="L574" s="53" t="str">
        <f t="shared" si="40"/>
        <v>Kasım</v>
      </c>
    </row>
    <row r="575" spans="1:12" x14ac:dyDescent="0.25">
      <c r="A575" s="53" t="str">
        <f t="shared" si="37"/>
        <v>202249</v>
      </c>
      <c r="B575" s="53" t="str">
        <f t="shared" si="38"/>
        <v>202249</v>
      </c>
      <c r="C575" s="53" t="str">
        <f t="shared" si="39"/>
        <v>Aralık20221</v>
      </c>
      <c r="D575" s="53" t="s">
        <v>451</v>
      </c>
      <c r="E575" s="53">
        <v>2022</v>
      </c>
      <c r="F575" s="53">
        <f>+COUNTIF($K$162:K575,K575)</f>
        <v>1</v>
      </c>
      <c r="G575" s="16">
        <v>49</v>
      </c>
      <c r="H575" s="17">
        <v>44897</v>
      </c>
      <c r="I575" s="17">
        <v>44903</v>
      </c>
      <c r="J575" s="18"/>
      <c r="K575" s="19">
        <v>44896</v>
      </c>
      <c r="L575" s="53" t="str">
        <f t="shared" si="40"/>
        <v>Aralık</v>
      </c>
    </row>
    <row r="576" spans="1:12" x14ac:dyDescent="0.25">
      <c r="A576" s="53" t="str">
        <f t="shared" si="37"/>
        <v>202250</v>
      </c>
      <c r="B576" s="53" t="str">
        <f t="shared" si="38"/>
        <v>202250</v>
      </c>
      <c r="C576" s="53" t="str">
        <f t="shared" si="39"/>
        <v>Aralık20222</v>
      </c>
      <c r="D576" s="53" t="s">
        <v>451</v>
      </c>
      <c r="E576" s="53">
        <v>2022</v>
      </c>
      <c r="F576" s="53">
        <f>+COUNTIF($K$162:K576,K576)</f>
        <v>2</v>
      </c>
      <c r="G576" s="16">
        <v>50</v>
      </c>
      <c r="H576" s="17">
        <v>44904</v>
      </c>
      <c r="I576" s="17">
        <v>44910</v>
      </c>
      <c r="J576" s="18"/>
      <c r="K576" s="19">
        <v>44896</v>
      </c>
      <c r="L576" s="53" t="str">
        <f t="shared" si="40"/>
        <v>Aralık</v>
      </c>
    </row>
    <row r="577" spans="1:12" x14ac:dyDescent="0.25">
      <c r="A577" s="53" t="str">
        <f t="shared" si="37"/>
        <v>202251</v>
      </c>
      <c r="B577" s="53" t="str">
        <f t="shared" si="38"/>
        <v>202251</v>
      </c>
      <c r="C577" s="53" t="str">
        <f t="shared" si="39"/>
        <v>Aralık20223</v>
      </c>
      <c r="D577" s="53" t="s">
        <v>451</v>
      </c>
      <c r="E577" s="53">
        <v>2022</v>
      </c>
      <c r="F577" s="53">
        <f>+COUNTIF($K$162:K577,K577)</f>
        <v>3</v>
      </c>
      <c r="G577" s="16">
        <v>51</v>
      </c>
      <c r="H577" s="17">
        <v>44911</v>
      </c>
      <c r="I577" s="17">
        <v>44917</v>
      </c>
      <c r="J577" s="18"/>
      <c r="K577" s="19">
        <v>44896</v>
      </c>
      <c r="L577" s="53" t="str">
        <f t="shared" si="40"/>
        <v>Aralık</v>
      </c>
    </row>
    <row r="578" spans="1:12" x14ac:dyDescent="0.25">
      <c r="A578" s="53" t="str">
        <f t="shared" si="37"/>
        <v>202252</v>
      </c>
      <c r="B578" s="53" t="str">
        <f t="shared" si="38"/>
        <v>202252</v>
      </c>
      <c r="C578" s="53" t="str">
        <f t="shared" si="39"/>
        <v>Aralık20224</v>
      </c>
      <c r="D578" s="53" t="s">
        <v>451</v>
      </c>
      <c r="E578" s="53">
        <v>2022</v>
      </c>
      <c r="F578" s="53">
        <f>+COUNTIF($K$162:K578,K578)</f>
        <v>4</v>
      </c>
      <c r="G578" s="16">
        <v>52</v>
      </c>
      <c r="H578" s="17">
        <v>44918</v>
      </c>
      <c r="I578" s="17">
        <v>44924</v>
      </c>
      <c r="J578" s="18"/>
      <c r="K578" s="19">
        <v>44896</v>
      </c>
      <c r="L578" s="53" t="str">
        <f t="shared" si="40"/>
        <v>Aralık</v>
      </c>
    </row>
    <row r="579" spans="1:12" x14ac:dyDescent="0.25">
      <c r="A579" s="53" t="str">
        <f t="shared" ref="A579:A630" si="41">+E579&amp;G579</f>
        <v>20231</v>
      </c>
      <c r="B579" s="53" t="str">
        <f t="shared" ref="B579:B630" si="42">+E579&amp;G579</f>
        <v>20231</v>
      </c>
      <c r="C579" s="53" t="str">
        <f t="shared" ref="C579:C630" si="43">+D579&amp;E579&amp;F579</f>
        <v>Ocak20231</v>
      </c>
      <c r="D579" s="53" t="s">
        <v>440</v>
      </c>
      <c r="E579" s="53">
        <v>2023</v>
      </c>
      <c r="F579" s="53">
        <f>+COUNTIF($K$162:K579,K579)</f>
        <v>1</v>
      </c>
      <c r="G579" s="12">
        <v>1</v>
      </c>
      <c r="H579" s="13">
        <v>44925</v>
      </c>
      <c r="I579" s="13">
        <v>44931</v>
      </c>
      <c r="J579" s="14"/>
      <c r="K579" s="15">
        <v>44927</v>
      </c>
      <c r="L579" s="53" t="str">
        <f t="shared" si="40"/>
        <v>Ocak</v>
      </c>
    </row>
    <row r="580" spans="1:12" x14ac:dyDescent="0.25">
      <c r="A580" s="53" t="str">
        <f t="shared" si="41"/>
        <v>20232</v>
      </c>
      <c r="B580" s="53" t="str">
        <f t="shared" si="42"/>
        <v>20232</v>
      </c>
      <c r="C580" s="53" t="str">
        <f t="shared" si="43"/>
        <v>Ocak20232</v>
      </c>
      <c r="D580" s="53" t="s">
        <v>440</v>
      </c>
      <c r="E580" s="53">
        <v>2023</v>
      </c>
      <c r="F580" s="53">
        <f>+COUNTIF($K$162:K580,K580)</f>
        <v>2</v>
      </c>
      <c r="G580" s="12">
        <v>2</v>
      </c>
      <c r="H580" s="13">
        <v>44932</v>
      </c>
      <c r="I580" s="13">
        <v>44938</v>
      </c>
      <c r="J580" s="14"/>
      <c r="K580" s="15">
        <v>44927</v>
      </c>
      <c r="L580" s="53" t="str">
        <f t="shared" si="40"/>
        <v>Ocak</v>
      </c>
    </row>
    <row r="581" spans="1:12" x14ac:dyDescent="0.25">
      <c r="A581" s="53" t="str">
        <f t="shared" si="41"/>
        <v>20233</v>
      </c>
      <c r="B581" s="53" t="str">
        <f t="shared" si="42"/>
        <v>20233</v>
      </c>
      <c r="C581" s="53" t="str">
        <f t="shared" si="43"/>
        <v>Ocak20233</v>
      </c>
      <c r="D581" s="53" t="s">
        <v>440</v>
      </c>
      <c r="E581" s="53">
        <v>2023</v>
      </c>
      <c r="F581" s="53">
        <f>+COUNTIF($K$162:K581,K581)</f>
        <v>3</v>
      </c>
      <c r="G581" s="12">
        <v>3</v>
      </c>
      <c r="H581" s="13">
        <v>44939</v>
      </c>
      <c r="I581" s="13">
        <v>44945</v>
      </c>
      <c r="J581" s="14"/>
      <c r="K581" s="15">
        <v>44927</v>
      </c>
      <c r="L581" s="53" t="str">
        <f t="shared" si="40"/>
        <v>Ocak</v>
      </c>
    </row>
    <row r="582" spans="1:12" x14ac:dyDescent="0.25">
      <c r="A582" s="53" t="str">
        <f t="shared" si="41"/>
        <v>20234</v>
      </c>
      <c r="B582" s="53" t="str">
        <f t="shared" si="42"/>
        <v>20234</v>
      </c>
      <c r="C582" s="53" t="str">
        <f t="shared" si="43"/>
        <v>Ocak20234</v>
      </c>
      <c r="D582" s="53" t="s">
        <v>440</v>
      </c>
      <c r="E582" s="53">
        <v>2023</v>
      </c>
      <c r="F582" s="53">
        <f>+COUNTIF($K$162:K582,K582)</f>
        <v>4</v>
      </c>
      <c r="G582" s="12">
        <v>4</v>
      </c>
      <c r="H582" s="13">
        <v>44946</v>
      </c>
      <c r="I582" s="13">
        <v>44952</v>
      </c>
      <c r="J582" s="14"/>
      <c r="K582" s="15">
        <v>44927</v>
      </c>
      <c r="L582" s="53" t="str">
        <f t="shared" si="40"/>
        <v>Ocak</v>
      </c>
    </row>
    <row r="583" spans="1:12" x14ac:dyDescent="0.25">
      <c r="A583" s="53" t="str">
        <f t="shared" si="41"/>
        <v>20235</v>
      </c>
      <c r="B583" s="53" t="str">
        <f t="shared" si="42"/>
        <v>20235</v>
      </c>
      <c r="C583" s="53" t="str">
        <f t="shared" si="43"/>
        <v>Ocak20235</v>
      </c>
      <c r="D583" s="53" t="s">
        <v>440</v>
      </c>
      <c r="E583" s="53">
        <v>2023</v>
      </c>
      <c r="F583" s="53">
        <f>+COUNTIF($K$162:K583,K583)</f>
        <v>5</v>
      </c>
      <c r="G583" s="12">
        <v>5</v>
      </c>
      <c r="H583" s="13">
        <v>44953</v>
      </c>
      <c r="I583" s="13">
        <v>44959</v>
      </c>
      <c r="J583" s="14"/>
      <c r="K583" s="15">
        <v>44927</v>
      </c>
      <c r="L583" s="53" t="str">
        <f t="shared" si="40"/>
        <v>Ocak</v>
      </c>
    </row>
    <row r="584" spans="1:12" x14ac:dyDescent="0.25">
      <c r="A584" s="53" t="str">
        <f t="shared" si="41"/>
        <v>20236</v>
      </c>
      <c r="B584" s="53" t="str">
        <f t="shared" si="42"/>
        <v>20236</v>
      </c>
      <c r="C584" s="53" t="str">
        <f t="shared" si="43"/>
        <v>Şubat20231</v>
      </c>
      <c r="D584" s="53" t="s">
        <v>441</v>
      </c>
      <c r="E584" s="53">
        <v>2023</v>
      </c>
      <c r="F584" s="53">
        <f>+COUNTIF($K$162:K584,K584)</f>
        <v>1</v>
      </c>
      <c r="G584" s="16">
        <v>6</v>
      </c>
      <c r="H584" s="17">
        <v>44960</v>
      </c>
      <c r="I584" s="17">
        <v>44966</v>
      </c>
      <c r="J584" s="18"/>
      <c r="K584" s="19">
        <v>44958</v>
      </c>
      <c r="L584" s="53" t="str">
        <f t="shared" si="40"/>
        <v>Şubat</v>
      </c>
    </row>
    <row r="585" spans="1:12" x14ac:dyDescent="0.25">
      <c r="A585" s="53" t="str">
        <f t="shared" si="41"/>
        <v>20237</v>
      </c>
      <c r="B585" s="53" t="str">
        <f t="shared" si="42"/>
        <v>20237</v>
      </c>
      <c r="C585" s="53" t="str">
        <f t="shared" si="43"/>
        <v>Şubat20232</v>
      </c>
      <c r="D585" s="53" t="s">
        <v>441</v>
      </c>
      <c r="E585" s="53">
        <v>2023</v>
      </c>
      <c r="F585" s="53">
        <f>+COUNTIF($K$162:K585,K585)</f>
        <v>2</v>
      </c>
      <c r="G585" s="16">
        <v>7</v>
      </c>
      <c r="H585" s="17">
        <v>44967</v>
      </c>
      <c r="I585" s="17">
        <v>44973</v>
      </c>
      <c r="J585" s="18"/>
      <c r="K585" s="19">
        <v>44958</v>
      </c>
      <c r="L585" s="53" t="str">
        <f t="shared" si="40"/>
        <v>Şubat</v>
      </c>
    </row>
    <row r="586" spans="1:12" x14ac:dyDescent="0.25">
      <c r="A586" s="53" t="str">
        <f t="shared" si="41"/>
        <v>20238</v>
      </c>
      <c r="B586" s="53" t="str">
        <f t="shared" si="42"/>
        <v>20238</v>
      </c>
      <c r="C586" s="53" t="str">
        <f t="shared" si="43"/>
        <v>Şubat20233</v>
      </c>
      <c r="D586" s="53" t="s">
        <v>441</v>
      </c>
      <c r="E586" s="53">
        <v>2023</v>
      </c>
      <c r="F586" s="53">
        <f>+COUNTIF($K$162:K586,K586)</f>
        <v>3</v>
      </c>
      <c r="G586" s="16">
        <v>8</v>
      </c>
      <c r="H586" s="17">
        <v>44974</v>
      </c>
      <c r="I586" s="17">
        <v>44980</v>
      </c>
      <c r="J586" s="18"/>
      <c r="K586" s="19">
        <v>44958</v>
      </c>
      <c r="L586" s="53" t="str">
        <f t="shared" si="40"/>
        <v>Şubat</v>
      </c>
    </row>
    <row r="587" spans="1:12" x14ac:dyDescent="0.25">
      <c r="A587" s="53" t="str">
        <f t="shared" si="41"/>
        <v>20239</v>
      </c>
      <c r="B587" s="53" t="str">
        <f t="shared" si="42"/>
        <v>20239</v>
      </c>
      <c r="C587" s="53" t="str">
        <f t="shared" si="43"/>
        <v>Şubat20234</v>
      </c>
      <c r="D587" s="53" t="s">
        <v>441</v>
      </c>
      <c r="E587" s="53">
        <v>2023</v>
      </c>
      <c r="F587" s="53">
        <f>+COUNTIF($K$162:K587,K587)</f>
        <v>4</v>
      </c>
      <c r="G587" s="16">
        <v>9</v>
      </c>
      <c r="H587" s="17">
        <v>44981</v>
      </c>
      <c r="I587" s="17">
        <v>44987</v>
      </c>
      <c r="J587" s="18"/>
      <c r="K587" s="19">
        <v>44958</v>
      </c>
      <c r="L587" s="53" t="str">
        <f t="shared" si="40"/>
        <v>Şubat</v>
      </c>
    </row>
    <row r="588" spans="1:12" x14ac:dyDescent="0.25">
      <c r="A588" s="53" t="str">
        <f t="shared" si="41"/>
        <v>202310</v>
      </c>
      <c r="B588" s="53" t="str">
        <f t="shared" si="42"/>
        <v>202310</v>
      </c>
      <c r="C588" s="53" t="str">
        <f t="shared" si="43"/>
        <v>Mart20231</v>
      </c>
      <c r="D588" s="53" t="s">
        <v>442</v>
      </c>
      <c r="E588" s="53">
        <v>2023</v>
      </c>
      <c r="F588" s="53">
        <f>+COUNTIF($K$162:K588,K588)</f>
        <v>1</v>
      </c>
      <c r="G588" s="12">
        <v>10</v>
      </c>
      <c r="H588" s="13">
        <v>44988</v>
      </c>
      <c r="I588" s="13">
        <v>44994</v>
      </c>
      <c r="J588" s="14"/>
      <c r="K588" s="15">
        <v>44986</v>
      </c>
      <c r="L588" s="53" t="str">
        <f t="shared" si="40"/>
        <v>Mart</v>
      </c>
    </row>
    <row r="589" spans="1:12" x14ac:dyDescent="0.25">
      <c r="A589" s="53" t="str">
        <f t="shared" si="41"/>
        <v>202311</v>
      </c>
      <c r="B589" s="53" t="str">
        <f t="shared" si="42"/>
        <v>202311</v>
      </c>
      <c r="C589" s="53" t="str">
        <f t="shared" si="43"/>
        <v>Mart20232</v>
      </c>
      <c r="D589" s="53" t="s">
        <v>442</v>
      </c>
      <c r="E589" s="53">
        <v>2023</v>
      </c>
      <c r="F589" s="53">
        <f>+COUNTIF($K$162:K589,K589)</f>
        <v>2</v>
      </c>
      <c r="G589" s="12">
        <v>11</v>
      </c>
      <c r="H589" s="13">
        <v>44995</v>
      </c>
      <c r="I589" s="13">
        <v>45001</v>
      </c>
      <c r="J589" s="14"/>
      <c r="K589" s="15">
        <v>44986</v>
      </c>
      <c r="L589" s="53" t="str">
        <f t="shared" si="40"/>
        <v>Mart</v>
      </c>
    </row>
    <row r="590" spans="1:12" x14ac:dyDescent="0.25">
      <c r="A590" s="53" t="str">
        <f t="shared" si="41"/>
        <v>202312</v>
      </c>
      <c r="B590" s="53" t="str">
        <f t="shared" si="42"/>
        <v>202312</v>
      </c>
      <c r="C590" s="53" t="str">
        <f t="shared" si="43"/>
        <v>Mart20233</v>
      </c>
      <c r="D590" s="53" t="s">
        <v>442</v>
      </c>
      <c r="E590" s="53">
        <v>2023</v>
      </c>
      <c r="F590" s="53">
        <f>+COUNTIF($K$162:K590,K590)</f>
        <v>3</v>
      </c>
      <c r="G590" s="12">
        <v>12</v>
      </c>
      <c r="H590" s="13">
        <v>45002</v>
      </c>
      <c r="I590" s="13">
        <v>45008</v>
      </c>
      <c r="J590" s="14"/>
      <c r="K590" s="15">
        <v>44986</v>
      </c>
      <c r="L590" s="53" t="str">
        <f t="shared" si="40"/>
        <v>Mart</v>
      </c>
    </row>
    <row r="591" spans="1:12" x14ac:dyDescent="0.25">
      <c r="A591" s="53" t="str">
        <f t="shared" si="41"/>
        <v>202313</v>
      </c>
      <c r="B591" s="53" t="str">
        <f t="shared" si="42"/>
        <v>202313</v>
      </c>
      <c r="C591" s="53" t="str">
        <f t="shared" si="43"/>
        <v>Mart20234</v>
      </c>
      <c r="D591" s="53" t="s">
        <v>442</v>
      </c>
      <c r="E591" s="53">
        <v>2023</v>
      </c>
      <c r="F591" s="53">
        <f>+COUNTIF($K$162:K591,K591)</f>
        <v>4</v>
      </c>
      <c r="G591" s="12">
        <v>13</v>
      </c>
      <c r="H591" s="13">
        <v>45009</v>
      </c>
      <c r="I591" s="13">
        <v>45015</v>
      </c>
      <c r="J591" s="14"/>
      <c r="K591" s="15">
        <v>44986</v>
      </c>
      <c r="L591" s="53" t="str">
        <f t="shared" ref="L591:L654" si="44">TEXT(K591,"aaaa")</f>
        <v>Mart</v>
      </c>
    </row>
    <row r="592" spans="1:12" x14ac:dyDescent="0.25">
      <c r="A592" s="53" t="str">
        <f t="shared" si="41"/>
        <v>202314</v>
      </c>
      <c r="B592" s="53" t="str">
        <f t="shared" si="42"/>
        <v>202314</v>
      </c>
      <c r="C592" s="53" t="str">
        <f t="shared" si="43"/>
        <v>Nisan20231</v>
      </c>
      <c r="D592" s="53" t="s">
        <v>443</v>
      </c>
      <c r="E592" s="53">
        <v>2023</v>
      </c>
      <c r="F592" s="53">
        <f>+COUNTIF($K$162:K592,K592)</f>
        <v>1</v>
      </c>
      <c r="G592" s="16">
        <v>14</v>
      </c>
      <c r="H592" s="17">
        <v>45016</v>
      </c>
      <c r="I592" s="17">
        <v>45022</v>
      </c>
      <c r="J592" s="18"/>
      <c r="K592" s="19">
        <v>45017</v>
      </c>
      <c r="L592" s="53" t="str">
        <f t="shared" si="44"/>
        <v>Nisan</v>
      </c>
    </row>
    <row r="593" spans="1:12" x14ac:dyDescent="0.25">
      <c r="A593" s="53" t="str">
        <f t="shared" si="41"/>
        <v>202315</v>
      </c>
      <c r="B593" s="53" t="str">
        <f t="shared" si="42"/>
        <v>202315</v>
      </c>
      <c r="C593" s="53" t="str">
        <f t="shared" si="43"/>
        <v>Nisan20232</v>
      </c>
      <c r="D593" s="53" t="s">
        <v>443</v>
      </c>
      <c r="E593" s="53">
        <v>2023</v>
      </c>
      <c r="F593" s="53">
        <f>+COUNTIF($K$162:K593,K593)</f>
        <v>2</v>
      </c>
      <c r="G593" s="16">
        <v>15</v>
      </c>
      <c r="H593" s="17">
        <v>45023</v>
      </c>
      <c r="I593" s="17">
        <v>45029</v>
      </c>
      <c r="J593" s="18"/>
      <c r="K593" s="19">
        <v>45017</v>
      </c>
      <c r="L593" s="53" t="str">
        <f t="shared" si="44"/>
        <v>Nisan</v>
      </c>
    </row>
    <row r="594" spans="1:12" x14ac:dyDescent="0.25">
      <c r="A594" s="53" t="str">
        <f t="shared" si="41"/>
        <v>202316</v>
      </c>
      <c r="B594" s="53" t="str">
        <f t="shared" si="42"/>
        <v>202316</v>
      </c>
      <c r="C594" s="53" t="str">
        <f t="shared" si="43"/>
        <v>Nisan20233</v>
      </c>
      <c r="D594" s="53" t="s">
        <v>443</v>
      </c>
      <c r="E594" s="53">
        <v>2023</v>
      </c>
      <c r="F594" s="53">
        <f>+COUNTIF($K$162:K594,K594)</f>
        <v>3</v>
      </c>
      <c r="G594" s="16">
        <v>16</v>
      </c>
      <c r="H594" s="17">
        <v>45030</v>
      </c>
      <c r="I594" s="17">
        <v>45036</v>
      </c>
      <c r="J594" s="18"/>
      <c r="K594" s="19">
        <v>45017</v>
      </c>
      <c r="L594" s="53" t="str">
        <f t="shared" si="44"/>
        <v>Nisan</v>
      </c>
    </row>
    <row r="595" spans="1:12" x14ac:dyDescent="0.25">
      <c r="A595" s="53" t="str">
        <f t="shared" si="41"/>
        <v>202317</v>
      </c>
      <c r="B595" s="53" t="str">
        <f t="shared" si="42"/>
        <v>202317</v>
      </c>
      <c r="C595" s="53" t="str">
        <f t="shared" si="43"/>
        <v>Nisan20234</v>
      </c>
      <c r="D595" s="53" t="s">
        <v>443</v>
      </c>
      <c r="E595" s="53">
        <v>2023</v>
      </c>
      <c r="F595" s="53">
        <f>+COUNTIF($K$162:K595,K595)</f>
        <v>4</v>
      </c>
      <c r="G595" s="16">
        <v>17</v>
      </c>
      <c r="H595" s="17">
        <v>45037</v>
      </c>
      <c r="I595" s="17">
        <v>45043</v>
      </c>
      <c r="J595" s="18"/>
      <c r="K595" s="19">
        <v>45017</v>
      </c>
      <c r="L595" s="53" t="str">
        <f t="shared" si="44"/>
        <v>Nisan</v>
      </c>
    </row>
    <row r="596" spans="1:12" x14ac:dyDescent="0.25">
      <c r="A596" s="53" t="str">
        <f t="shared" si="41"/>
        <v>202318</v>
      </c>
      <c r="B596" s="53" t="str">
        <f t="shared" si="42"/>
        <v>202318</v>
      </c>
      <c r="C596" s="53" t="str">
        <f t="shared" si="43"/>
        <v>Mayıs20231</v>
      </c>
      <c r="D596" s="53" t="s">
        <v>444</v>
      </c>
      <c r="E596" s="53">
        <v>2023</v>
      </c>
      <c r="F596" s="53">
        <f>+COUNTIF($K$162:K596,K596)</f>
        <v>1</v>
      </c>
      <c r="G596" s="12">
        <v>18</v>
      </c>
      <c r="H596" s="13">
        <v>45044</v>
      </c>
      <c r="I596" s="13">
        <v>45050</v>
      </c>
      <c r="J596" s="14"/>
      <c r="K596" s="15">
        <v>45047</v>
      </c>
      <c r="L596" s="53" t="str">
        <f t="shared" si="44"/>
        <v>Mayıs</v>
      </c>
    </row>
    <row r="597" spans="1:12" x14ac:dyDescent="0.25">
      <c r="A597" s="53" t="str">
        <f t="shared" si="41"/>
        <v>202319</v>
      </c>
      <c r="B597" s="53" t="str">
        <f t="shared" si="42"/>
        <v>202319</v>
      </c>
      <c r="C597" s="53" t="str">
        <f t="shared" si="43"/>
        <v>Mayıs20232</v>
      </c>
      <c r="D597" s="53" t="s">
        <v>444</v>
      </c>
      <c r="E597" s="53">
        <v>2023</v>
      </c>
      <c r="F597" s="53">
        <f>+COUNTIF($K$162:K597,K597)</f>
        <v>2</v>
      </c>
      <c r="G597" s="12">
        <v>19</v>
      </c>
      <c r="H597" s="13">
        <v>45051</v>
      </c>
      <c r="I597" s="13">
        <v>45057</v>
      </c>
      <c r="J597" s="14"/>
      <c r="K597" s="15">
        <v>45047</v>
      </c>
      <c r="L597" s="53" t="str">
        <f t="shared" si="44"/>
        <v>Mayıs</v>
      </c>
    </row>
    <row r="598" spans="1:12" x14ac:dyDescent="0.25">
      <c r="A598" s="53" t="str">
        <f t="shared" si="41"/>
        <v>202320</v>
      </c>
      <c r="B598" s="53" t="str">
        <f t="shared" si="42"/>
        <v>202320</v>
      </c>
      <c r="C598" s="53" t="str">
        <f t="shared" si="43"/>
        <v>Mayıs20233</v>
      </c>
      <c r="D598" s="53" t="s">
        <v>444</v>
      </c>
      <c r="E598" s="53">
        <v>2023</v>
      </c>
      <c r="F598" s="53">
        <f>+COUNTIF($K$162:K598,K598)</f>
        <v>3</v>
      </c>
      <c r="G598" s="12">
        <v>20</v>
      </c>
      <c r="H598" s="13">
        <v>45058</v>
      </c>
      <c r="I598" s="13">
        <v>45064</v>
      </c>
      <c r="J598" s="14"/>
      <c r="K598" s="15">
        <v>45047</v>
      </c>
      <c r="L598" s="53" t="str">
        <f t="shared" si="44"/>
        <v>Mayıs</v>
      </c>
    </row>
    <row r="599" spans="1:12" x14ac:dyDescent="0.25">
      <c r="A599" s="53" t="str">
        <f t="shared" si="41"/>
        <v>202321</v>
      </c>
      <c r="B599" s="53" t="str">
        <f t="shared" si="42"/>
        <v>202321</v>
      </c>
      <c r="C599" s="53" t="str">
        <f t="shared" si="43"/>
        <v>Mayıs20234</v>
      </c>
      <c r="D599" s="53" t="s">
        <v>444</v>
      </c>
      <c r="E599" s="53">
        <v>2023</v>
      </c>
      <c r="F599" s="53">
        <f>+COUNTIF($K$162:K599,K599)</f>
        <v>4</v>
      </c>
      <c r="G599" s="12">
        <v>21</v>
      </c>
      <c r="H599" s="13">
        <v>45065</v>
      </c>
      <c r="I599" s="13">
        <v>45071</v>
      </c>
      <c r="J599" s="14"/>
      <c r="K599" s="15">
        <v>45047</v>
      </c>
      <c r="L599" s="53" t="str">
        <f t="shared" si="44"/>
        <v>Mayıs</v>
      </c>
    </row>
    <row r="600" spans="1:12" x14ac:dyDescent="0.25">
      <c r="A600" s="53" t="str">
        <f t="shared" si="41"/>
        <v>202322</v>
      </c>
      <c r="B600" s="53" t="str">
        <f t="shared" si="42"/>
        <v>202322</v>
      </c>
      <c r="C600" s="53" t="str">
        <f t="shared" si="43"/>
        <v>Mayıs20235</v>
      </c>
      <c r="D600" s="53" t="s">
        <v>444</v>
      </c>
      <c r="E600" s="53">
        <v>2023</v>
      </c>
      <c r="F600" s="53">
        <f>+COUNTIF($K$162:K600,K600)</f>
        <v>5</v>
      </c>
      <c r="G600" s="12">
        <v>22</v>
      </c>
      <c r="H600" s="13">
        <v>45072</v>
      </c>
      <c r="I600" s="13">
        <v>45078</v>
      </c>
      <c r="J600" s="14"/>
      <c r="K600" s="15">
        <v>45047</v>
      </c>
      <c r="L600" s="53" t="str">
        <f t="shared" si="44"/>
        <v>Mayıs</v>
      </c>
    </row>
    <row r="601" spans="1:12" x14ac:dyDescent="0.25">
      <c r="A601" s="53" t="str">
        <f t="shared" si="41"/>
        <v>202323</v>
      </c>
      <c r="B601" s="53" t="str">
        <f t="shared" si="42"/>
        <v>202323</v>
      </c>
      <c r="C601" s="53" t="str">
        <f t="shared" si="43"/>
        <v>Haziran20231</v>
      </c>
      <c r="D601" s="53" t="s">
        <v>445</v>
      </c>
      <c r="E601" s="53">
        <v>2023</v>
      </c>
      <c r="F601" s="53">
        <f>+COUNTIF($K$162:K601,K601)</f>
        <v>1</v>
      </c>
      <c r="G601" s="16">
        <v>23</v>
      </c>
      <c r="H601" s="17">
        <v>45079</v>
      </c>
      <c r="I601" s="17">
        <v>45085</v>
      </c>
      <c r="J601" s="18"/>
      <c r="K601" s="19">
        <v>45078</v>
      </c>
      <c r="L601" s="53" t="str">
        <f t="shared" si="44"/>
        <v>Haziran</v>
      </c>
    </row>
    <row r="602" spans="1:12" x14ac:dyDescent="0.25">
      <c r="A602" s="53" t="str">
        <f t="shared" si="41"/>
        <v>202324</v>
      </c>
      <c r="B602" s="53" t="str">
        <f t="shared" si="42"/>
        <v>202324</v>
      </c>
      <c r="C602" s="53" t="str">
        <f t="shared" si="43"/>
        <v>Haziran20232</v>
      </c>
      <c r="D602" s="53" t="s">
        <v>445</v>
      </c>
      <c r="E602" s="53">
        <v>2023</v>
      </c>
      <c r="F602" s="53">
        <f>+COUNTIF($K$162:K602,K602)</f>
        <v>2</v>
      </c>
      <c r="G602" s="16">
        <v>24</v>
      </c>
      <c r="H602" s="17">
        <v>45086</v>
      </c>
      <c r="I602" s="17">
        <v>45092</v>
      </c>
      <c r="J602" s="18"/>
      <c r="K602" s="19">
        <v>45078</v>
      </c>
      <c r="L602" s="53" t="str">
        <f t="shared" si="44"/>
        <v>Haziran</v>
      </c>
    </row>
    <row r="603" spans="1:12" x14ac:dyDescent="0.25">
      <c r="A603" s="53" t="str">
        <f t="shared" si="41"/>
        <v>202325</v>
      </c>
      <c r="B603" s="53" t="str">
        <f t="shared" si="42"/>
        <v>202325</v>
      </c>
      <c r="C603" s="53" t="str">
        <f t="shared" si="43"/>
        <v>Haziran20233</v>
      </c>
      <c r="D603" s="53" t="s">
        <v>445</v>
      </c>
      <c r="E603" s="53">
        <v>2023</v>
      </c>
      <c r="F603" s="53">
        <f>+COUNTIF($K$162:K603,K603)</f>
        <v>3</v>
      </c>
      <c r="G603" s="16">
        <v>25</v>
      </c>
      <c r="H603" s="17">
        <v>45093</v>
      </c>
      <c r="I603" s="17">
        <v>45099</v>
      </c>
      <c r="J603" s="18"/>
      <c r="K603" s="19">
        <v>45078</v>
      </c>
      <c r="L603" s="53" t="str">
        <f t="shared" si="44"/>
        <v>Haziran</v>
      </c>
    </row>
    <row r="604" spans="1:12" x14ac:dyDescent="0.25">
      <c r="A604" s="53" t="str">
        <f t="shared" si="41"/>
        <v>202326</v>
      </c>
      <c r="B604" s="53" t="str">
        <f t="shared" si="42"/>
        <v>202326</v>
      </c>
      <c r="C604" s="53" t="str">
        <f t="shared" si="43"/>
        <v>Haziran20234</v>
      </c>
      <c r="D604" s="53" t="s">
        <v>445</v>
      </c>
      <c r="E604" s="53">
        <v>2023</v>
      </c>
      <c r="F604" s="53">
        <f>+COUNTIF($K$162:K604,K604)</f>
        <v>4</v>
      </c>
      <c r="G604" s="16">
        <v>26</v>
      </c>
      <c r="H604" s="17">
        <v>45100</v>
      </c>
      <c r="I604" s="17">
        <v>45106</v>
      </c>
      <c r="J604" s="18"/>
      <c r="K604" s="19">
        <v>45078</v>
      </c>
      <c r="L604" s="53" t="str">
        <f t="shared" si="44"/>
        <v>Haziran</v>
      </c>
    </row>
    <row r="605" spans="1:12" x14ac:dyDescent="0.25">
      <c r="A605" s="53" t="str">
        <f t="shared" si="41"/>
        <v>202327</v>
      </c>
      <c r="B605" s="53" t="str">
        <f t="shared" si="42"/>
        <v>202327</v>
      </c>
      <c r="C605" s="53" t="str">
        <f t="shared" si="43"/>
        <v>Temmuz20231</v>
      </c>
      <c r="D605" s="53" t="s">
        <v>446</v>
      </c>
      <c r="E605" s="53">
        <v>2023</v>
      </c>
      <c r="F605" s="53">
        <f>+COUNTIF($K$162:K605,K605)</f>
        <v>1</v>
      </c>
      <c r="G605" s="12">
        <v>27</v>
      </c>
      <c r="H605" s="13">
        <v>45107</v>
      </c>
      <c r="I605" s="13">
        <v>45113</v>
      </c>
      <c r="J605" s="14"/>
      <c r="K605" s="15">
        <v>45108</v>
      </c>
      <c r="L605" s="53" t="str">
        <f t="shared" si="44"/>
        <v>Temmuz</v>
      </c>
    </row>
    <row r="606" spans="1:12" x14ac:dyDescent="0.25">
      <c r="A606" s="53" t="str">
        <f t="shared" si="41"/>
        <v>202328</v>
      </c>
      <c r="B606" s="53" t="str">
        <f t="shared" si="42"/>
        <v>202328</v>
      </c>
      <c r="C606" s="53" t="str">
        <f t="shared" si="43"/>
        <v>Temmuz20232</v>
      </c>
      <c r="D606" s="53" t="s">
        <v>446</v>
      </c>
      <c r="E606" s="53">
        <v>2023</v>
      </c>
      <c r="F606" s="53">
        <f>+COUNTIF($K$162:K606,K606)</f>
        <v>2</v>
      </c>
      <c r="G606" s="12">
        <v>28</v>
      </c>
      <c r="H606" s="13">
        <v>45114</v>
      </c>
      <c r="I606" s="13">
        <v>45120</v>
      </c>
      <c r="J606" s="14"/>
      <c r="K606" s="15">
        <v>45108</v>
      </c>
      <c r="L606" s="53" t="str">
        <f t="shared" si="44"/>
        <v>Temmuz</v>
      </c>
    </row>
    <row r="607" spans="1:12" x14ac:dyDescent="0.25">
      <c r="A607" s="53" t="str">
        <f t="shared" si="41"/>
        <v>202329</v>
      </c>
      <c r="B607" s="53" t="str">
        <f t="shared" si="42"/>
        <v>202329</v>
      </c>
      <c r="C607" s="53" t="str">
        <f t="shared" si="43"/>
        <v>Temmuz20233</v>
      </c>
      <c r="D607" s="53" t="s">
        <v>446</v>
      </c>
      <c r="E607" s="53">
        <v>2023</v>
      </c>
      <c r="F607" s="53">
        <f>+COUNTIF($K$162:K607,K607)</f>
        <v>3</v>
      </c>
      <c r="G607" s="12">
        <v>29</v>
      </c>
      <c r="H607" s="13">
        <v>45121</v>
      </c>
      <c r="I607" s="13">
        <v>45127</v>
      </c>
      <c r="J607" s="14"/>
      <c r="K607" s="15">
        <v>45108</v>
      </c>
      <c r="L607" s="53" t="str">
        <f t="shared" si="44"/>
        <v>Temmuz</v>
      </c>
    </row>
    <row r="608" spans="1:12" x14ac:dyDescent="0.25">
      <c r="A608" s="53" t="str">
        <f t="shared" si="41"/>
        <v>202330</v>
      </c>
      <c r="B608" s="53" t="str">
        <f t="shared" si="42"/>
        <v>202330</v>
      </c>
      <c r="C608" s="53" t="str">
        <f t="shared" si="43"/>
        <v>Temmuz20234</v>
      </c>
      <c r="D608" s="53" t="s">
        <v>446</v>
      </c>
      <c r="E608" s="53">
        <v>2023</v>
      </c>
      <c r="F608" s="53">
        <f>+COUNTIF($K$162:K608,K608)</f>
        <v>4</v>
      </c>
      <c r="G608" s="12">
        <v>30</v>
      </c>
      <c r="H608" s="13">
        <v>45128</v>
      </c>
      <c r="I608" s="13">
        <v>45134</v>
      </c>
      <c r="J608" s="14"/>
      <c r="K608" s="15">
        <v>45108</v>
      </c>
      <c r="L608" s="53" t="str">
        <f t="shared" si="44"/>
        <v>Temmuz</v>
      </c>
    </row>
    <row r="609" spans="1:12" x14ac:dyDescent="0.25">
      <c r="A609" s="53" t="str">
        <f t="shared" si="41"/>
        <v>202331</v>
      </c>
      <c r="B609" s="53" t="str">
        <f t="shared" si="42"/>
        <v>202331</v>
      </c>
      <c r="C609" s="53" t="str">
        <f t="shared" si="43"/>
        <v>Temmuz20235</v>
      </c>
      <c r="D609" s="53" t="s">
        <v>446</v>
      </c>
      <c r="E609" s="53">
        <v>2023</v>
      </c>
      <c r="F609" s="53">
        <f>+COUNTIF($K$162:K609,K609)</f>
        <v>5</v>
      </c>
      <c r="G609" s="12">
        <v>31</v>
      </c>
      <c r="H609" s="13">
        <v>45135</v>
      </c>
      <c r="I609" s="13">
        <v>45141</v>
      </c>
      <c r="J609" s="14"/>
      <c r="K609" s="15">
        <v>45108</v>
      </c>
      <c r="L609" s="53" t="str">
        <f t="shared" si="44"/>
        <v>Temmuz</v>
      </c>
    </row>
    <row r="610" spans="1:12" x14ac:dyDescent="0.25">
      <c r="A610" s="53" t="str">
        <f t="shared" si="41"/>
        <v>202332</v>
      </c>
      <c r="B610" s="53" t="str">
        <f t="shared" si="42"/>
        <v>202332</v>
      </c>
      <c r="C610" s="53" t="str">
        <f t="shared" si="43"/>
        <v>Ağustos20231</v>
      </c>
      <c r="D610" s="53" t="s">
        <v>447</v>
      </c>
      <c r="E610" s="53">
        <v>2023</v>
      </c>
      <c r="F610" s="53">
        <f>+COUNTIF($K$162:K610,K610)</f>
        <v>1</v>
      </c>
      <c r="G610" s="16">
        <v>32</v>
      </c>
      <c r="H610" s="17">
        <v>45142</v>
      </c>
      <c r="I610" s="17">
        <v>45148</v>
      </c>
      <c r="J610" s="18"/>
      <c r="K610" s="19">
        <v>45139</v>
      </c>
      <c r="L610" s="53" t="str">
        <f t="shared" si="44"/>
        <v>Ağustos</v>
      </c>
    </row>
    <row r="611" spans="1:12" x14ac:dyDescent="0.25">
      <c r="A611" s="53" t="str">
        <f t="shared" si="41"/>
        <v>202333</v>
      </c>
      <c r="B611" s="53" t="str">
        <f t="shared" si="42"/>
        <v>202333</v>
      </c>
      <c r="C611" s="53" t="str">
        <f t="shared" si="43"/>
        <v>Ağustos20232</v>
      </c>
      <c r="D611" s="53" t="s">
        <v>447</v>
      </c>
      <c r="E611" s="53">
        <v>2023</v>
      </c>
      <c r="F611" s="53">
        <f>+COUNTIF($K$162:K611,K611)</f>
        <v>2</v>
      </c>
      <c r="G611" s="16">
        <v>33</v>
      </c>
      <c r="H611" s="17">
        <v>45149</v>
      </c>
      <c r="I611" s="17">
        <v>45155</v>
      </c>
      <c r="J611" s="18"/>
      <c r="K611" s="19">
        <v>45139</v>
      </c>
      <c r="L611" s="53" t="str">
        <f t="shared" si="44"/>
        <v>Ağustos</v>
      </c>
    </row>
    <row r="612" spans="1:12" x14ac:dyDescent="0.25">
      <c r="A612" s="53" t="str">
        <f t="shared" si="41"/>
        <v>202334</v>
      </c>
      <c r="B612" s="53" t="str">
        <f t="shared" si="42"/>
        <v>202334</v>
      </c>
      <c r="C612" s="53" t="str">
        <f t="shared" si="43"/>
        <v>Ağustos20233</v>
      </c>
      <c r="D612" s="53" t="s">
        <v>447</v>
      </c>
      <c r="E612" s="53">
        <v>2023</v>
      </c>
      <c r="F612" s="53">
        <f>+COUNTIF($K$162:K612,K612)</f>
        <v>3</v>
      </c>
      <c r="G612" s="16">
        <v>34</v>
      </c>
      <c r="H612" s="17">
        <v>45156</v>
      </c>
      <c r="I612" s="17">
        <v>45162</v>
      </c>
      <c r="J612" s="18"/>
      <c r="K612" s="19">
        <v>45139</v>
      </c>
      <c r="L612" s="53" t="str">
        <f t="shared" si="44"/>
        <v>Ağustos</v>
      </c>
    </row>
    <row r="613" spans="1:12" x14ac:dyDescent="0.25">
      <c r="A613" s="53" t="str">
        <f t="shared" si="41"/>
        <v>202335</v>
      </c>
      <c r="B613" s="53" t="str">
        <f t="shared" si="42"/>
        <v>202335</v>
      </c>
      <c r="C613" s="53" t="str">
        <f t="shared" si="43"/>
        <v>Ağustos20234</v>
      </c>
      <c r="D613" s="53" t="s">
        <v>447</v>
      </c>
      <c r="E613" s="53">
        <v>2023</v>
      </c>
      <c r="F613" s="53">
        <f>+COUNTIF($K$162:K613,K613)</f>
        <v>4</v>
      </c>
      <c r="G613" s="16">
        <v>35</v>
      </c>
      <c r="H613" s="17">
        <v>45163</v>
      </c>
      <c r="I613" s="17">
        <v>45169</v>
      </c>
      <c r="J613" s="18"/>
      <c r="K613" s="19">
        <v>45139</v>
      </c>
      <c r="L613" s="53" t="str">
        <f t="shared" si="44"/>
        <v>Ağustos</v>
      </c>
    </row>
    <row r="614" spans="1:12" x14ac:dyDescent="0.25">
      <c r="A614" s="53" t="str">
        <f t="shared" si="41"/>
        <v>202336</v>
      </c>
      <c r="B614" s="53" t="str">
        <f t="shared" si="42"/>
        <v>202336</v>
      </c>
      <c r="C614" s="53" t="str">
        <f t="shared" si="43"/>
        <v>Eylül20231</v>
      </c>
      <c r="D614" s="53" t="s">
        <v>448</v>
      </c>
      <c r="E614" s="53">
        <v>2023</v>
      </c>
      <c r="F614" s="53">
        <f>+COUNTIF($K$162:K614,K614)</f>
        <v>1</v>
      </c>
      <c r="G614" s="12">
        <v>36</v>
      </c>
      <c r="H614" s="13">
        <v>45170</v>
      </c>
      <c r="I614" s="13">
        <v>45176</v>
      </c>
      <c r="J614" s="14"/>
      <c r="K614" s="15">
        <v>45170</v>
      </c>
      <c r="L614" s="53" t="str">
        <f t="shared" si="44"/>
        <v>Eylül</v>
      </c>
    </row>
    <row r="615" spans="1:12" x14ac:dyDescent="0.25">
      <c r="A615" s="53" t="str">
        <f t="shared" si="41"/>
        <v>202337</v>
      </c>
      <c r="B615" s="53" t="str">
        <f t="shared" si="42"/>
        <v>202337</v>
      </c>
      <c r="C615" s="53" t="str">
        <f t="shared" si="43"/>
        <v>Eylül20232</v>
      </c>
      <c r="D615" s="53" t="s">
        <v>448</v>
      </c>
      <c r="E615" s="53">
        <v>2023</v>
      </c>
      <c r="F615" s="53">
        <f>+COUNTIF($K$162:K615,K615)</f>
        <v>2</v>
      </c>
      <c r="G615" s="12">
        <v>37</v>
      </c>
      <c r="H615" s="13">
        <v>45177</v>
      </c>
      <c r="I615" s="13">
        <v>45183</v>
      </c>
      <c r="J615" s="14"/>
      <c r="K615" s="15">
        <v>45170</v>
      </c>
      <c r="L615" s="53" t="str">
        <f t="shared" si="44"/>
        <v>Eylül</v>
      </c>
    </row>
    <row r="616" spans="1:12" x14ac:dyDescent="0.25">
      <c r="A616" s="53" t="str">
        <f t="shared" si="41"/>
        <v>202338</v>
      </c>
      <c r="B616" s="53" t="str">
        <f t="shared" si="42"/>
        <v>202338</v>
      </c>
      <c r="C616" s="53" t="str">
        <f t="shared" si="43"/>
        <v>Eylül20233</v>
      </c>
      <c r="D616" s="53" t="s">
        <v>448</v>
      </c>
      <c r="E616" s="53">
        <v>2023</v>
      </c>
      <c r="F616" s="53">
        <f>+COUNTIF($K$162:K616,K616)</f>
        <v>3</v>
      </c>
      <c r="G616" s="12">
        <v>38</v>
      </c>
      <c r="H616" s="13">
        <v>45184</v>
      </c>
      <c r="I616" s="13">
        <v>45190</v>
      </c>
      <c r="J616" s="14"/>
      <c r="K616" s="15">
        <v>45170</v>
      </c>
      <c r="L616" s="53" t="str">
        <f t="shared" si="44"/>
        <v>Eylül</v>
      </c>
    </row>
    <row r="617" spans="1:12" x14ac:dyDescent="0.25">
      <c r="A617" s="53" t="str">
        <f t="shared" si="41"/>
        <v>202339</v>
      </c>
      <c r="B617" s="53" t="str">
        <f t="shared" si="42"/>
        <v>202339</v>
      </c>
      <c r="C617" s="53" t="str">
        <f t="shared" si="43"/>
        <v>Eylül20234</v>
      </c>
      <c r="D617" s="53" t="s">
        <v>448</v>
      </c>
      <c r="E617" s="53">
        <v>2023</v>
      </c>
      <c r="F617" s="53">
        <f>+COUNTIF($K$162:K617,K617)</f>
        <v>4</v>
      </c>
      <c r="G617" s="12">
        <v>39</v>
      </c>
      <c r="H617" s="13">
        <v>45191</v>
      </c>
      <c r="I617" s="13">
        <v>45197</v>
      </c>
      <c r="J617" s="14"/>
      <c r="K617" s="15">
        <v>45170</v>
      </c>
      <c r="L617" s="53" t="str">
        <f t="shared" si="44"/>
        <v>Eylül</v>
      </c>
    </row>
    <row r="618" spans="1:12" x14ac:dyDescent="0.25">
      <c r="A618" s="53" t="str">
        <f t="shared" si="41"/>
        <v>202340</v>
      </c>
      <c r="B618" s="53" t="str">
        <f t="shared" si="42"/>
        <v>202340</v>
      </c>
      <c r="C618" s="53" t="str">
        <f t="shared" si="43"/>
        <v>Ekim20231</v>
      </c>
      <c r="D618" s="53" t="s">
        <v>449</v>
      </c>
      <c r="E618" s="53">
        <v>2023</v>
      </c>
      <c r="F618" s="53">
        <f>+COUNTIF($K$162:K618,K618)</f>
        <v>1</v>
      </c>
      <c r="G618" s="16">
        <v>40</v>
      </c>
      <c r="H618" s="17">
        <v>45198</v>
      </c>
      <c r="I618" s="17">
        <v>45204</v>
      </c>
      <c r="J618" s="18"/>
      <c r="K618" s="19">
        <v>45200</v>
      </c>
      <c r="L618" s="53" t="str">
        <f t="shared" si="44"/>
        <v>Ekim</v>
      </c>
    </row>
    <row r="619" spans="1:12" x14ac:dyDescent="0.25">
      <c r="A619" s="53" t="str">
        <f t="shared" si="41"/>
        <v>202341</v>
      </c>
      <c r="B619" s="53" t="str">
        <f t="shared" si="42"/>
        <v>202341</v>
      </c>
      <c r="C619" s="53" t="str">
        <f t="shared" si="43"/>
        <v>Ekim20232</v>
      </c>
      <c r="D619" s="53" t="s">
        <v>449</v>
      </c>
      <c r="E619" s="53">
        <v>2023</v>
      </c>
      <c r="F619" s="53">
        <f>+COUNTIF($K$162:K619,K619)</f>
        <v>2</v>
      </c>
      <c r="G619" s="16">
        <v>41</v>
      </c>
      <c r="H619" s="17">
        <v>45205</v>
      </c>
      <c r="I619" s="17">
        <v>45211</v>
      </c>
      <c r="J619" s="18"/>
      <c r="K619" s="19">
        <v>45200</v>
      </c>
      <c r="L619" s="53" t="str">
        <f t="shared" si="44"/>
        <v>Ekim</v>
      </c>
    </row>
    <row r="620" spans="1:12" x14ac:dyDescent="0.25">
      <c r="A620" s="53" t="str">
        <f t="shared" si="41"/>
        <v>202342</v>
      </c>
      <c r="B620" s="53" t="str">
        <f t="shared" si="42"/>
        <v>202342</v>
      </c>
      <c r="C620" s="53" t="str">
        <f t="shared" si="43"/>
        <v>Ekim20233</v>
      </c>
      <c r="D620" s="53" t="s">
        <v>449</v>
      </c>
      <c r="E620" s="53">
        <v>2023</v>
      </c>
      <c r="F620" s="53">
        <f>+COUNTIF($K$162:K620,K620)</f>
        <v>3</v>
      </c>
      <c r="G620" s="16">
        <v>42</v>
      </c>
      <c r="H620" s="17">
        <v>45212</v>
      </c>
      <c r="I620" s="17">
        <v>45218</v>
      </c>
      <c r="J620" s="18"/>
      <c r="K620" s="19">
        <v>45200</v>
      </c>
      <c r="L620" s="53" t="str">
        <f t="shared" si="44"/>
        <v>Ekim</v>
      </c>
    </row>
    <row r="621" spans="1:12" x14ac:dyDescent="0.25">
      <c r="A621" s="53" t="str">
        <f t="shared" si="41"/>
        <v>202343</v>
      </c>
      <c r="B621" s="53" t="str">
        <f t="shared" si="42"/>
        <v>202343</v>
      </c>
      <c r="C621" s="53" t="str">
        <f t="shared" si="43"/>
        <v>Ekim20234</v>
      </c>
      <c r="D621" s="53" t="s">
        <v>449</v>
      </c>
      <c r="E621" s="53">
        <v>2023</v>
      </c>
      <c r="F621" s="53">
        <f>+COUNTIF($K$162:K621,K621)</f>
        <v>4</v>
      </c>
      <c r="G621" s="16">
        <v>43</v>
      </c>
      <c r="H621" s="17">
        <v>45219</v>
      </c>
      <c r="I621" s="17">
        <v>45225</v>
      </c>
      <c r="J621" s="18"/>
      <c r="K621" s="19">
        <v>45200</v>
      </c>
      <c r="L621" s="53" t="str">
        <f t="shared" si="44"/>
        <v>Ekim</v>
      </c>
    </row>
    <row r="622" spans="1:12" x14ac:dyDescent="0.25">
      <c r="A622" s="53" t="str">
        <f t="shared" si="41"/>
        <v>202344</v>
      </c>
      <c r="B622" s="53" t="str">
        <f t="shared" si="42"/>
        <v>202344</v>
      </c>
      <c r="C622" s="53" t="str">
        <f t="shared" si="43"/>
        <v>Ekim20235</v>
      </c>
      <c r="D622" s="53" t="s">
        <v>449</v>
      </c>
      <c r="E622" s="53">
        <v>2023</v>
      </c>
      <c r="F622" s="53">
        <f>+COUNTIF($K$162:K622,K622)</f>
        <v>5</v>
      </c>
      <c r="G622" s="16">
        <v>44</v>
      </c>
      <c r="H622" s="17">
        <v>45226</v>
      </c>
      <c r="I622" s="17">
        <v>45232</v>
      </c>
      <c r="J622" s="18"/>
      <c r="K622" s="19">
        <v>45200</v>
      </c>
      <c r="L622" s="53" t="str">
        <f t="shared" si="44"/>
        <v>Ekim</v>
      </c>
    </row>
    <row r="623" spans="1:12" x14ac:dyDescent="0.25">
      <c r="A623" s="53" t="str">
        <f t="shared" si="41"/>
        <v>202345</v>
      </c>
      <c r="B623" s="53" t="str">
        <f t="shared" si="42"/>
        <v>202345</v>
      </c>
      <c r="C623" s="53" t="str">
        <f t="shared" si="43"/>
        <v>Kasım20231</v>
      </c>
      <c r="D623" s="53" t="s">
        <v>450</v>
      </c>
      <c r="E623" s="53">
        <v>2023</v>
      </c>
      <c r="F623" s="53">
        <f>+COUNTIF($K$162:K623,K623)</f>
        <v>1</v>
      </c>
      <c r="G623" s="12">
        <v>45</v>
      </c>
      <c r="H623" s="13">
        <v>45233</v>
      </c>
      <c r="I623" s="13">
        <v>45239</v>
      </c>
      <c r="J623" s="14"/>
      <c r="K623" s="15">
        <v>45231</v>
      </c>
      <c r="L623" s="53" t="str">
        <f t="shared" si="44"/>
        <v>Kasım</v>
      </c>
    </row>
    <row r="624" spans="1:12" x14ac:dyDescent="0.25">
      <c r="A624" s="53" t="str">
        <f t="shared" si="41"/>
        <v>202346</v>
      </c>
      <c r="B624" s="53" t="str">
        <f t="shared" si="42"/>
        <v>202346</v>
      </c>
      <c r="C624" s="53" t="str">
        <f t="shared" si="43"/>
        <v>Kasım20232</v>
      </c>
      <c r="D624" s="53" t="s">
        <v>450</v>
      </c>
      <c r="E624" s="53">
        <v>2023</v>
      </c>
      <c r="F624" s="53">
        <f>+COUNTIF($K$162:K624,K624)</f>
        <v>2</v>
      </c>
      <c r="G624" s="12">
        <v>46</v>
      </c>
      <c r="H624" s="13">
        <v>45240</v>
      </c>
      <c r="I624" s="13">
        <v>45246</v>
      </c>
      <c r="J624" s="14"/>
      <c r="K624" s="15">
        <v>45231</v>
      </c>
      <c r="L624" s="53" t="str">
        <f t="shared" si="44"/>
        <v>Kasım</v>
      </c>
    </row>
    <row r="625" spans="1:12" x14ac:dyDescent="0.25">
      <c r="A625" s="53" t="str">
        <f t="shared" si="41"/>
        <v>202347</v>
      </c>
      <c r="B625" s="53" t="str">
        <f t="shared" si="42"/>
        <v>202347</v>
      </c>
      <c r="C625" s="53" t="str">
        <f t="shared" si="43"/>
        <v>Kasım20233</v>
      </c>
      <c r="D625" s="53" t="s">
        <v>450</v>
      </c>
      <c r="E625" s="53">
        <v>2023</v>
      </c>
      <c r="F625" s="53">
        <f>+COUNTIF($K$162:K625,K625)</f>
        <v>3</v>
      </c>
      <c r="G625" s="12">
        <v>47</v>
      </c>
      <c r="H625" s="13">
        <v>45247</v>
      </c>
      <c r="I625" s="13">
        <v>45253</v>
      </c>
      <c r="J625" s="14"/>
      <c r="K625" s="15">
        <v>45231</v>
      </c>
      <c r="L625" s="53" t="str">
        <f t="shared" si="44"/>
        <v>Kasım</v>
      </c>
    </row>
    <row r="626" spans="1:12" x14ac:dyDescent="0.25">
      <c r="A626" s="53" t="str">
        <f t="shared" si="41"/>
        <v>202348</v>
      </c>
      <c r="B626" s="53" t="str">
        <f t="shared" si="42"/>
        <v>202348</v>
      </c>
      <c r="C626" s="53" t="str">
        <f t="shared" si="43"/>
        <v>Kasım20234</v>
      </c>
      <c r="D626" s="53" t="s">
        <v>450</v>
      </c>
      <c r="E626" s="53">
        <v>2023</v>
      </c>
      <c r="F626" s="53">
        <f>+COUNTIF($K$162:K626,K626)</f>
        <v>4</v>
      </c>
      <c r="G626" s="12">
        <v>48</v>
      </c>
      <c r="H626" s="13">
        <v>45254</v>
      </c>
      <c r="I626" s="13">
        <v>45260</v>
      </c>
      <c r="J626" s="14"/>
      <c r="K626" s="15">
        <v>45231</v>
      </c>
      <c r="L626" s="53" t="str">
        <f t="shared" si="44"/>
        <v>Kasım</v>
      </c>
    </row>
    <row r="627" spans="1:12" x14ac:dyDescent="0.25">
      <c r="A627" s="53" t="str">
        <f t="shared" si="41"/>
        <v>202349</v>
      </c>
      <c r="B627" s="53" t="str">
        <f t="shared" si="42"/>
        <v>202349</v>
      </c>
      <c r="C627" s="53" t="str">
        <f t="shared" si="43"/>
        <v>Aralık20231</v>
      </c>
      <c r="D627" s="53" t="s">
        <v>451</v>
      </c>
      <c r="E627" s="53">
        <v>2023</v>
      </c>
      <c r="F627" s="53">
        <f>+COUNTIF($K$162:K627,K627)</f>
        <v>1</v>
      </c>
      <c r="G627" s="16">
        <v>49</v>
      </c>
      <c r="H627" s="17">
        <v>45261</v>
      </c>
      <c r="I627" s="17">
        <v>45267</v>
      </c>
      <c r="J627" s="18"/>
      <c r="K627" s="19">
        <v>45261</v>
      </c>
      <c r="L627" s="53" t="str">
        <f t="shared" si="44"/>
        <v>Aralık</v>
      </c>
    </row>
    <row r="628" spans="1:12" x14ac:dyDescent="0.25">
      <c r="A628" s="53" t="str">
        <f t="shared" si="41"/>
        <v>202350</v>
      </c>
      <c r="B628" s="53" t="str">
        <f t="shared" si="42"/>
        <v>202350</v>
      </c>
      <c r="C628" s="53" t="str">
        <f t="shared" si="43"/>
        <v>Aralık20232</v>
      </c>
      <c r="D628" s="53" t="s">
        <v>451</v>
      </c>
      <c r="E628" s="53">
        <v>2023</v>
      </c>
      <c r="F628" s="53">
        <f>+COUNTIF($K$162:K628,K628)</f>
        <v>2</v>
      </c>
      <c r="G628" s="16">
        <v>50</v>
      </c>
      <c r="H628" s="17">
        <v>45268</v>
      </c>
      <c r="I628" s="17">
        <v>45274</v>
      </c>
      <c r="J628" s="18"/>
      <c r="K628" s="19">
        <v>45261</v>
      </c>
      <c r="L628" s="53" t="str">
        <f t="shared" si="44"/>
        <v>Aralık</v>
      </c>
    </row>
    <row r="629" spans="1:12" x14ac:dyDescent="0.25">
      <c r="A629" s="53" t="str">
        <f t="shared" si="41"/>
        <v>202351</v>
      </c>
      <c r="B629" s="53" t="str">
        <f t="shared" si="42"/>
        <v>202351</v>
      </c>
      <c r="C629" s="53" t="str">
        <f t="shared" si="43"/>
        <v>Aralık20233</v>
      </c>
      <c r="D629" s="53" t="s">
        <v>451</v>
      </c>
      <c r="E629" s="53">
        <v>2023</v>
      </c>
      <c r="F629" s="53">
        <f>+COUNTIF($K$162:K629,K629)</f>
        <v>3</v>
      </c>
      <c r="G629" s="16">
        <v>51</v>
      </c>
      <c r="H629" s="17">
        <v>45275</v>
      </c>
      <c r="I629" s="17">
        <v>45281</v>
      </c>
      <c r="J629" s="18"/>
      <c r="K629" s="19">
        <v>45261</v>
      </c>
      <c r="L629" s="53" t="str">
        <f t="shared" si="44"/>
        <v>Aralık</v>
      </c>
    </row>
    <row r="630" spans="1:12" x14ac:dyDescent="0.25">
      <c r="A630" s="53" t="str">
        <f t="shared" si="41"/>
        <v>202352</v>
      </c>
      <c r="B630" s="53" t="str">
        <f t="shared" si="42"/>
        <v>202352</v>
      </c>
      <c r="C630" s="53" t="str">
        <f t="shared" si="43"/>
        <v>Aralık20234</v>
      </c>
      <c r="D630" s="53" t="s">
        <v>451</v>
      </c>
      <c r="E630" s="53">
        <v>2023</v>
      </c>
      <c r="F630" s="53">
        <f>+COUNTIF($K$162:K630,K630)</f>
        <v>4</v>
      </c>
      <c r="G630" s="16">
        <v>52</v>
      </c>
      <c r="H630" s="17">
        <v>45282</v>
      </c>
      <c r="I630" s="17">
        <v>45288</v>
      </c>
      <c r="J630" s="18"/>
      <c r="K630" s="19">
        <v>45261</v>
      </c>
      <c r="L630" s="53" t="str">
        <f t="shared" si="44"/>
        <v>Aralık</v>
      </c>
    </row>
    <row r="631" spans="1:12" x14ac:dyDescent="0.25">
      <c r="A631" s="53" t="str">
        <f t="shared" ref="A631:A683" si="45">+E631&amp;G631</f>
        <v>20241</v>
      </c>
      <c r="B631" s="53" t="str">
        <f t="shared" ref="B631:B683" si="46">+E631&amp;G631</f>
        <v>20241</v>
      </c>
      <c r="C631" s="53" t="str">
        <f t="shared" ref="C631:C683" si="47">+D631&amp;E631&amp;F631</f>
        <v>Ocak20241</v>
      </c>
      <c r="D631" t="s">
        <v>440</v>
      </c>
      <c r="E631" s="53">
        <v>2024</v>
      </c>
      <c r="F631" s="53">
        <f>+COUNTIF($K$162:K631,K631)</f>
        <v>1</v>
      </c>
      <c r="G631" s="12">
        <v>1</v>
      </c>
      <c r="H631" s="13">
        <v>45289</v>
      </c>
      <c r="I631" s="13">
        <v>45295</v>
      </c>
      <c r="J631" s="14"/>
      <c r="K631" s="15">
        <v>45292</v>
      </c>
      <c r="L631" s="53" t="str">
        <f t="shared" si="44"/>
        <v>Ocak</v>
      </c>
    </row>
    <row r="632" spans="1:12" x14ac:dyDescent="0.25">
      <c r="A632" s="53" t="str">
        <f t="shared" si="45"/>
        <v>20242</v>
      </c>
      <c r="B632" s="53" t="str">
        <f t="shared" si="46"/>
        <v>20242</v>
      </c>
      <c r="C632" s="53" t="str">
        <f t="shared" si="47"/>
        <v>Ocak20242</v>
      </c>
      <c r="D632" t="s">
        <v>440</v>
      </c>
      <c r="E632" s="53">
        <v>2024</v>
      </c>
      <c r="F632" s="53">
        <f>+COUNTIF($K$162:K632,K632)</f>
        <v>2</v>
      </c>
      <c r="G632" s="12">
        <v>2</v>
      </c>
      <c r="H632" s="13">
        <v>45296</v>
      </c>
      <c r="I632" s="13">
        <v>45302</v>
      </c>
      <c r="J632" s="14"/>
      <c r="K632" s="15">
        <v>45292</v>
      </c>
      <c r="L632" s="53" t="str">
        <f t="shared" si="44"/>
        <v>Ocak</v>
      </c>
    </row>
    <row r="633" spans="1:12" x14ac:dyDescent="0.25">
      <c r="A633" s="53" t="str">
        <f t="shared" si="45"/>
        <v>20243</v>
      </c>
      <c r="B633" s="53" t="str">
        <f t="shared" si="46"/>
        <v>20243</v>
      </c>
      <c r="C633" s="53" t="str">
        <f t="shared" si="47"/>
        <v>Ocak20243</v>
      </c>
      <c r="D633" t="s">
        <v>440</v>
      </c>
      <c r="E633" s="53">
        <v>2024</v>
      </c>
      <c r="F633" s="53">
        <f>+COUNTIF($K$162:K633,K633)</f>
        <v>3</v>
      </c>
      <c r="G633" s="12">
        <v>3</v>
      </c>
      <c r="H633" s="13">
        <v>45303</v>
      </c>
      <c r="I633" s="13">
        <v>45309</v>
      </c>
      <c r="J633" s="14"/>
      <c r="K633" s="15">
        <v>45292</v>
      </c>
      <c r="L633" s="53" t="str">
        <f t="shared" si="44"/>
        <v>Ocak</v>
      </c>
    </row>
    <row r="634" spans="1:12" x14ac:dyDescent="0.25">
      <c r="A634" s="53" t="str">
        <f t="shared" si="45"/>
        <v>20244</v>
      </c>
      <c r="B634" s="53" t="str">
        <f t="shared" si="46"/>
        <v>20244</v>
      </c>
      <c r="C634" s="53" t="str">
        <f t="shared" si="47"/>
        <v>Ocak20244</v>
      </c>
      <c r="D634" t="s">
        <v>440</v>
      </c>
      <c r="E634" s="53">
        <v>2024</v>
      </c>
      <c r="F634" s="53">
        <f>+COUNTIF($K$162:K634,K634)</f>
        <v>4</v>
      </c>
      <c r="G634" s="12">
        <v>4</v>
      </c>
      <c r="H634" s="13">
        <v>45310</v>
      </c>
      <c r="I634" s="13">
        <v>45316</v>
      </c>
      <c r="J634" s="14"/>
      <c r="K634" s="15">
        <v>45292</v>
      </c>
      <c r="L634" s="53" t="str">
        <f t="shared" si="44"/>
        <v>Ocak</v>
      </c>
    </row>
    <row r="635" spans="1:12" x14ac:dyDescent="0.25">
      <c r="A635" s="53" t="str">
        <f t="shared" si="45"/>
        <v>20245</v>
      </c>
      <c r="B635" s="53" t="str">
        <f t="shared" si="46"/>
        <v>20245</v>
      </c>
      <c r="C635" s="53" t="str">
        <f t="shared" si="47"/>
        <v>Ocak20245</v>
      </c>
      <c r="D635" t="s">
        <v>440</v>
      </c>
      <c r="E635" s="53">
        <v>2024</v>
      </c>
      <c r="F635" s="53">
        <f>+COUNTIF($K$162:K635,K635)</f>
        <v>5</v>
      </c>
      <c r="G635" s="16">
        <v>5</v>
      </c>
      <c r="H635" s="17">
        <v>45317</v>
      </c>
      <c r="I635" s="17">
        <v>45323</v>
      </c>
      <c r="J635" s="18"/>
      <c r="K635" s="19">
        <v>45292</v>
      </c>
      <c r="L635" s="53" t="str">
        <f t="shared" si="44"/>
        <v>Ocak</v>
      </c>
    </row>
    <row r="636" spans="1:12" x14ac:dyDescent="0.25">
      <c r="A636" s="53" t="str">
        <f t="shared" si="45"/>
        <v>20246</v>
      </c>
      <c r="B636" s="53" t="str">
        <f t="shared" si="46"/>
        <v>20246</v>
      </c>
      <c r="C636" s="53" t="str">
        <f t="shared" si="47"/>
        <v>Şubat20241</v>
      </c>
      <c r="D636" t="s">
        <v>441</v>
      </c>
      <c r="E636" s="53">
        <v>2024</v>
      </c>
      <c r="F636" s="53">
        <f>+COUNTIF($K$162:K636,K636)</f>
        <v>1</v>
      </c>
      <c r="G636" s="16">
        <v>6</v>
      </c>
      <c r="H636" s="17">
        <v>45324</v>
      </c>
      <c r="I636" s="17">
        <v>45330</v>
      </c>
      <c r="J636" s="18"/>
      <c r="K636" s="19">
        <v>45323</v>
      </c>
      <c r="L636" s="53" t="str">
        <f t="shared" si="44"/>
        <v>Şubat</v>
      </c>
    </row>
    <row r="637" spans="1:12" x14ac:dyDescent="0.25">
      <c r="A637" s="53" t="str">
        <f t="shared" si="45"/>
        <v>20247</v>
      </c>
      <c r="B637" s="53" t="str">
        <f t="shared" si="46"/>
        <v>20247</v>
      </c>
      <c r="C637" s="53" t="str">
        <f t="shared" si="47"/>
        <v>Şubat20242</v>
      </c>
      <c r="D637" t="s">
        <v>441</v>
      </c>
      <c r="E637" s="53">
        <v>2024</v>
      </c>
      <c r="F637" s="53">
        <f>+COUNTIF($K$162:K637,K637)</f>
        <v>2</v>
      </c>
      <c r="G637" s="16">
        <v>7</v>
      </c>
      <c r="H637" s="17">
        <v>45331</v>
      </c>
      <c r="I637" s="17">
        <v>45337</v>
      </c>
      <c r="J637" s="18"/>
      <c r="K637" s="19">
        <v>45323</v>
      </c>
      <c r="L637" s="53" t="str">
        <f t="shared" si="44"/>
        <v>Şubat</v>
      </c>
    </row>
    <row r="638" spans="1:12" x14ac:dyDescent="0.25">
      <c r="A638" s="53" t="str">
        <f t="shared" si="45"/>
        <v>20248</v>
      </c>
      <c r="B638" s="53" t="str">
        <f t="shared" si="46"/>
        <v>20248</v>
      </c>
      <c r="C638" s="53" t="str">
        <f t="shared" si="47"/>
        <v>Şubat20243</v>
      </c>
      <c r="D638" t="s">
        <v>441</v>
      </c>
      <c r="E638" s="53">
        <v>2024</v>
      </c>
      <c r="F638" s="53">
        <f>+COUNTIF($K$162:K638,K638)</f>
        <v>3</v>
      </c>
      <c r="G638" s="16">
        <v>8</v>
      </c>
      <c r="H638" s="17">
        <v>45338</v>
      </c>
      <c r="I638" s="17">
        <v>45344</v>
      </c>
      <c r="J638" s="18"/>
      <c r="K638" s="19">
        <v>45323</v>
      </c>
      <c r="L638" s="53" t="str">
        <f t="shared" si="44"/>
        <v>Şubat</v>
      </c>
    </row>
    <row r="639" spans="1:12" x14ac:dyDescent="0.25">
      <c r="A639" s="53" t="str">
        <f t="shared" si="45"/>
        <v>20249</v>
      </c>
      <c r="B639" s="53" t="str">
        <f t="shared" si="46"/>
        <v>20249</v>
      </c>
      <c r="C639" s="53" t="str">
        <f t="shared" si="47"/>
        <v>Şubat20244</v>
      </c>
      <c r="D639" t="s">
        <v>441</v>
      </c>
      <c r="E639" s="53">
        <v>2024</v>
      </c>
      <c r="F639" s="53">
        <f>+COUNTIF($K$162:K639,K639)</f>
        <v>4</v>
      </c>
      <c r="G639" s="12">
        <v>9</v>
      </c>
      <c r="H639" s="13">
        <v>45345</v>
      </c>
      <c r="I639" s="13">
        <v>45351</v>
      </c>
      <c r="J639" s="14"/>
      <c r="K639" s="15">
        <v>45323</v>
      </c>
      <c r="L639" s="53" t="str">
        <f t="shared" si="44"/>
        <v>Şubat</v>
      </c>
    </row>
    <row r="640" spans="1:12" x14ac:dyDescent="0.25">
      <c r="A640" s="53" t="str">
        <f t="shared" si="45"/>
        <v>202410</v>
      </c>
      <c r="B640" s="53" t="str">
        <f t="shared" si="46"/>
        <v>202410</v>
      </c>
      <c r="C640" s="53" t="str">
        <f t="shared" si="47"/>
        <v>Mart20241</v>
      </c>
      <c r="D640" t="s">
        <v>442</v>
      </c>
      <c r="E640" s="53">
        <v>2024</v>
      </c>
      <c r="F640" s="53">
        <f>+COUNTIF($K$162:K640,K640)</f>
        <v>1</v>
      </c>
      <c r="G640" s="12">
        <v>10</v>
      </c>
      <c r="H640" s="13">
        <v>45352</v>
      </c>
      <c r="I640" s="13">
        <v>45358</v>
      </c>
      <c r="J640" s="14"/>
      <c r="K640" s="15">
        <v>45352</v>
      </c>
      <c r="L640" s="53" t="str">
        <f t="shared" si="44"/>
        <v>Mart</v>
      </c>
    </row>
    <row r="641" spans="1:12" x14ac:dyDescent="0.25">
      <c r="A641" s="53" t="str">
        <f t="shared" si="45"/>
        <v>202411</v>
      </c>
      <c r="B641" s="53" t="str">
        <f t="shared" si="46"/>
        <v>202411</v>
      </c>
      <c r="C641" s="53" t="str">
        <f t="shared" si="47"/>
        <v>Mart20242</v>
      </c>
      <c r="D641" t="s">
        <v>442</v>
      </c>
      <c r="E641" s="53">
        <v>2024</v>
      </c>
      <c r="F641" s="53">
        <f>+COUNTIF($K$162:K641,K641)</f>
        <v>2</v>
      </c>
      <c r="G641" s="12">
        <v>11</v>
      </c>
      <c r="H641" s="13">
        <v>45359</v>
      </c>
      <c r="I641" s="13">
        <v>45365</v>
      </c>
      <c r="J641" s="14"/>
      <c r="K641" s="15">
        <v>45352</v>
      </c>
      <c r="L641" s="53" t="str">
        <f t="shared" si="44"/>
        <v>Mart</v>
      </c>
    </row>
    <row r="642" spans="1:12" x14ac:dyDescent="0.25">
      <c r="A642" s="53" t="str">
        <f t="shared" si="45"/>
        <v>202412</v>
      </c>
      <c r="B642" s="53" t="str">
        <f t="shared" si="46"/>
        <v>202412</v>
      </c>
      <c r="C642" s="53" t="str">
        <f t="shared" si="47"/>
        <v>Mart20243</v>
      </c>
      <c r="D642" t="s">
        <v>442</v>
      </c>
      <c r="E642" s="53">
        <v>2024</v>
      </c>
      <c r="F642" s="53">
        <f>+COUNTIF($K$162:K642,K642)</f>
        <v>3</v>
      </c>
      <c r="G642" s="12">
        <v>12</v>
      </c>
      <c r="H642" s="13">
        <v>45366</v>
      </c>
      <c r="I642" s="13">
        <v>45372</v>
      </c>
      <c r="J642" s="14"/>
      <c r="K642" s="15">
        <v>45352</v>
      </c>
      <c r="L642" s="53" t="str">
        <f t="shared" si="44"/>
        <v>Mart</v>
      </c>
    </row>
    <row r="643" spans="1:12" x14ac:dyDescent="0.25">
      <c r="A643" s="53" t="str">
        <f t="shared" si="45"/>
        <v>202413</v>
      </c>
      <c r="B643" s="53" t="str">
        <f t="shared" si="46"/>
        <v>202413</v>
      </c>
      <c r="C643" s="53" t="str">
        <f t="shared" si="47"/>
        <v>Mart20244</v>
      </c>
      <c r="D643" t="s">
        <v>442</v>
      </c>
      <c r="E643" s="53">
        <v>2024</v>
      </c>
      <c r="F643" s="53">
        <f>+COUNTIF($K$162:K643,K643)</f>
        <v>4</v>
      </c>
      <c r="G643" s="12">
        <v>13</v>
      </c>
      <c r="H643" s="13">
        <v>45373</v>
      </c>
      <c r="I643" s="13">
        <v>45379</v>
      </c>
      <c r="J643" s="14"/>
      <c r="K643" s="15">
        <v>45352</v>
      </c>
      <c r="L643" s="53" t="str">
        <f t="shared" si="44"/>
        <v>Mart</v>
      </c>
    </row>
    <row r="644" spans="1:12" x14ac:dyDescent="0.25">
      <c r="A644" s="53" t="str">
        <f t="shared" si="45"/>
        <v>202414</v>
      </c>
      <c r="B644" s="53" t="str">
        <f t="shared" si="46"/>
        <v>202414</v>
      </c>
      <c r="C644" s="53" t="str">
        <f t="shared" si="47"/>
        <v>Nisan20241</v>
      </c>
      <c r="D644" t="s">
        <v>443</v>
      </c>
      <c r="E644" s="53">
        <v>2024</v>
      </c>
      <c r="F644" s="53">
        <f>+COUNTIF($K$162:K644,K644)</f>
        <v>1</v>
      </c>
      <c r="G644" s="16">
        <v>14</v>
      </c>
      <c r="H644" s="17">
        <v>45380</v>
      </c>
      <c r="I644" s="17">
        <v>45386</v>
      </c>
      <c r="J644" s="18"/>
      <c r="K644" s="19">
        <v>45383</v>
      </c>
      <c r="L644" s="53" t="str">
        <f t="shared" si="44"/>
        <v>Nisan</v>
      </c>
    </row>
    <row r="645" spans="1:12" x14ac:dyDescent="0.25">
      <c r="A645" s="53" t="str">
        <f t="shared" si="45"/>
        <v>202415</v>
      </c>
      <c r="B645" s="53" t="str">
        <f t="shared" si="46"/>
        <v>202415</v>
      </c>
      <c r="C645" s="53" t="str">
        <f t="shared" si="47"/>
        <v>Nisan20242</v>
      </c>
      <c r="D645" t="s">
        <v>443</v>
      </c>
      <c r="E645" s="53">
        <v>2024</v>
      </c>
      <c r="F645" s="53">
        <f>+COUNTIF($K$162:K645,K645)</f>
        <v>2</v>
      </c>
      <c r="G645" s="16">
        <v>15</v>
      </c>
      <c r="H645" s="17">
        <v>45387</v>
      </c>
      <c r="I645" s="17">
        <v>45393</v>
      </c>
      <c r="J645" s="18"/>
      <c r="K645" s="19">
        <v>45383</v>
      </c>
      <c r="L645" s="53" t="str">
        <f t="shared" si="44"/>
        <v>Nisan</v>
      </c>
    </row>
    <row r="646" spans="1:12" x14ac:dyDescent="0.25">
      <c r="A646" s="53" t="str">
        <f t="shared" si="45"/>
        <v>202416</v>
      </c>
      <c r="B646" s="53" t="str">
        <f t="shared" si="46"/>
        <v>202416</v>
      </c>
      <c r="C646" s="53" t="str">
        <f t="shared" si="47"/>
        <v>Nisan20243</v>
      </c>
      <c r="D646" t="s">
        <v>443</v>
      </c>
      <c r="E646" s="53">
        <v>2024</v>
      </c>
      <c r="F646" s="53">
        <f>+COUNTIF($K$162:K646,K646)</f>
        <v>3</v>
      </c>
      <c r="G646" s="16">
        <v>16</v>
      </c>
      <c r="H646" s="17">
        <v>45394</v>
      </c>
      <c r="I646" s="17">
        <v>45400</v>
      </c>
      <c r="J646" s="18"/>
      <c r="K646" s="19">
        <v>45383</v>
      </c>
      <c r="L646" s="53" t="str">
        <f t="shared" si="44"/>
        <v>Nisan</v>
      </c>
    </row>
    <row r="647" spans="1:12" x14ac:dyDescent="0.25">
      <c r="A647" s="53" t="str">
        <f t="shared" si="45"/>
        <v>202417</v>
      </c>
      <c r="B647" s="53" t="str">
        <f t="shared" si="46"/>
        <v>202417</v>
      </c>
      <c r="C647" s="53" t="str">
        <f t="shared" si="47"/>
        <v>Nisan20244</v>
      </c>
      <c r="D647" t="s">
        <v>443</v>
      </c>
      <c r="E647" s="53">
        <v>2024</v>
      </c>
      <c r="F647" s="53">
        <f>+COUNTIF($K$162:K647,K647)</f>
        <v>4</v>
      </c>
      <c r="G647" s="16">
        <v>17</v>
      </c>
      <c r="H647" s="17">
        <v>45401</v>
      </c>
      <c r="I647" s="17">
        <v>45407</v>
      </c>
      <c r="J647" s="18"/>
      <c r="K647" s="19">
        <v>45383</v>
      </c>
      <c r="L647" s="53" t="str">
        <f t="shared" si="44"/>
        <v>Nisan</v>
      </c>
    </row>
    <row r="648" spans="1:12" x14ac:dyDescent="0.25">
      <c r="A648" s="53" t="str">
        <f t="shared" si="45"/>
        <v>202418</v>
      </c>
      <c r="B648" s="53" t="str">
        <f t="shared" si="46"/>
        <v>202418</v>
      </c>
      <c r="C648" s="53" t="str">
        <f t="shared" si="47"/>
        <v>Nisan20245</v>
      </c>
      <c r="D648" t="s">
        <v>443</v>
      </c>
      <c r="E648" s="53">
        <v>2024</v>
      </c>
      <c r="F648" s="53">
        <f>+COUNTIF($K$162:K648,K648)</f>
        <v>5</v>
      </c>
      <c r="G648" s="12">
        <v>18</v>
      </c>
      <c r="H648" s="13">
        <v>45408</v>
      </c>
      <c r="I648" s="13">
        <v>45414</v>
      </c>
      <c r="J648" s="14"/>
      <c r="K648" s="15">
        <v>45383</v>
      </c>
      <c r="L648" s="53" t="str">
        <f t="shared" si="44"/>
        <v>Nisan</v>
      </c>
    </row>
    <row r="649" spans="1:12" x14ac:dyDescent="0.25">
      <c r="A649" s="53" t="str">
        <f t="shared" si="45"/>
        <v>202419</v>
      </c>
      <c r="B649" s="53" t="str">
        <f t="shared" si="46"/>
        <v>202419</v>
      </c>
      <c r="C649" s="53" t="str">
        <f t="shared" si="47"/>
        <v>Mayıs20241</v>
      </c>
      <c r="D649" t="s">
        <v>444</v>
      </c>
      <c r="E649" s="53">
        <v>2024</v>
      </c>
      <c r="F649" s="53">
        <f>+COUNTIF($K$162:K649,K649)</f>
        <v>1</v>
      </c>
      <c r="G649" s="12">
        <v>19</v>
      </c>
      <c r="H649" s="13">
        <v>45415</v>
      </c>
      <c r="I649" s="13">
        <v>45421</v>
      </c>
      <c r="J649" s="14"/>
      <c r="K649" s="15">
        <v>45413</v>
      </c>
      <c r="L649" s="53" t="str">
        <f t="shared" si="44"/>
        <v>Mayıs</v>
      </c>
    </row>
    <row r="650" spans="1:12" x14ac:dyDescent="0.25">
      <c r="A650" s="53" t="str">
        <f t="shared" si="45"/>
        <v>202420</v>
      </c>
      <c r="B650" s="53" t="str">
        <f t="shared" si="46"/>
        <v>202420</v>
      </c>
      <c r="C650" s="53" t="str">
        <f t="shared" si="47"/>
        <v>Mayıs20242</v>
      </c>
      <c r="D650" t="s">
        <v>444</v>
      </c>
      <c r="E650" s="53">
        <v>2024</v>
      </c>
      <c r="F650" s="53">
        <f>+COUNTIF($K$162:K650,K650)</f>
        <v>2</v>
      </c>
      <c r="G650" s="12">
        <v>20</v>
      </c>
      <c r="H650" s="13">
        <v>45422</v>
      </c>
      <c r="I650" s="13">
        <v>45428</v>
      </c>
      <c r="J650" s="14"/>
      <c r="K650" s="15">
        <v>45413</v>
      </c>
      <c r="L650" s="53" t="str">
        <f t="shared" si="44"/>
        <v>Mayıs</v>
      </c>
    </row>
    <row r="651" spans="1:12" x14ac:dyDescent="0.25">
      <c r="A651" s="53" t="str">
        <f t="shared" si="45"/>
        <v>202421</v>
      </c>
      <c r="B651" s="53" t="str">
        <f t="shared" si="46"/>
        <v>202421</v>
      </c>
      <c r="C651" s="53" t="str">
        <f t="shared" si="47"/>
        <v>Mayıs20243</v>
      </c>
      <c r="D651" t="s">
        <v>444</v>
      </c>
      <c r="E651" s="53">
        <v>2024</v>
      </c>
      <c r="F651" s="53">
        <f>+COUNTIF($K$162:K651,K651)</f>
        <v>3</v>
      </c>
      <c r="G651" s="12">
        <v>21</v>
      </c>
      <c r="H651" s="13">
        <v>45429</v>
      </c>
      <c r="I651" s="13">
        <v>45435</v>
      </c>
      <c r="J651" s="14"/>
      <c r="K651" s="15">
        <v>45413</v>
      </c>
      <c r="L651" s="53" t="str">
        <f t="shared" si="44"/>
        <v>Mayıs</v>
      </c>
    </row>
    <row r="652" spans="1:12" x14ac:dyDescent="0.25">
      <c r="A652" s="53" t="str">
        <f t="shared" si="45"/>
        <v>202422</v>
      </c>
      <c r="B652" s="53" t="str">
        <f t="shared" si="46"/>
        <v>202422</v>
      </c>
      <c r="C652" s="53" t="str">
        <f t="shared" si="47"/>
        <v>Mayıs20244</v>
      </c>
      <c r="D652" t="s">
        <v>444</v>
      </c>
      <c r="E652" s="53">
        <v>2024</v>
      </c>
      <c r="F652" s="53">
        <f>+COUNTIF($K$162:K652,K652)</f>
        <v>4</v>
      </c>
      <c r="G652" s="16">
        <v>22</v>
      </c>
      <c r="H652" s="17">
        <v>45436</v>
      </c>
      <c r="I652" s="17">
        <v>45442</v>
      </c>
      <c r="J652" s="18"/>
      <c r="K652" s="19">
        <v>45413</v>
      </c>
      <c r="L652" s="53" t="str">
        <f t="shared" si="44"/>
        <v>Mayıs</v>
      </c>
    </row>
    <row r="653" spans="1:12" x14ac:dyDescent="0.25">
      <c r="A653" s="53" t="str">
        <f t="shared" si="45"/>
        <v>202423</v>
      </c>
      <c r="B653" s="53" t="str">
        <f t="shared" si="46"/>
        <v>202423</v>
      </c>
      <c r="C653" s="53" t="str">
        <f t="shared" si="47"/>
        <v>Haziran20241</v>
      </c>
      <c r="D653" t="s">
        <v>445</v>
      </c>
      <c r="E653" s="53">
        <v>2024</v>
      </c>
      <c r="F653" s="53">
        <f>+COUNTIF($K$162:K653,K653)</f>
        <v>1</v>
      </c>
      <c r="G653" s="16">
        <v>23</v>
      </c>
      <c r="H653" s="17">
        <v>45443</v>
      </c>
      <c r="I653" s="17">
        <v>45449</v>
      </c>
      <c r="J653" s="18"/>
      <c r="K653" s="19">
        <v>45444</v>
      </c>
      <c r="L653" s="53" t="str">
        <f t="shared" si="44"/>
        <v>Haziran</v>
      </c>
    </row>
    <row r="654" spans="1:12" x14ac:dyDescent="0.25">
      <c r="A654" s="53" t="str">
        <f t="shared" si="45"/>
        <v>202424</v>
      </c>
      <c r="B654" s="53" t="str">
        <f t="shared" si="46"/>
        <v>202424</v>
      </c>
      <c r="C654" s="53" t="str">
        <f t="shared" si="47"/>
        <v>Haziran20242</v>
      </c>
      <c r="D654" t="s">
        <v>445</v>
      </c>
      <c r="E654" s="53">
        <v>2024</v>
      </c>
      <c r="F654" s="53">
        <f>+COUNTIF($K$162:K654,K654)</f>
        <v>2</v>
      </c>
      <c r="G654" s="16">
        <v>24</v>
      </c>
      <c r="H654" s="17">
        <v>45450</v>
      </c>
      <c r="I654" s="17">
        <v>45456</v>
      </c>
      <c r="J654" s="18"/>
      <c r="K654" s="19">
        <v>45444</v>
      </c>
      <c r="L654" s="53" t="str">
        <f t="shared" si="44"/>
        <v>Haziran</v>
      </c>
    </row>
    <row r="655" spans="1:12" x14ac:dyDescent="0.25">
      <c r="A655" s="53" t="str">
        <f t="shared" si="45"/>
        <v>202425</v>
      </c>
      <c r="B655" s="53" t="str">
        <f t="shared" si="46"/>
        <v>202425</v>
      </c>
      <c r="C655" s="53" t="str">
        <f t="shared" si="47"/>
        <v>Haziran20243</v>
      </c>
      <c r="D655" t="s">
        <v>445</v>
      </c>
      <c r="E655" s="53">
        <v>2024</v>
      </c>
      <c r="F655" s="53">
        <f>+COUNTIF($K$162:K655,K655)</f>
        <v>3</v>
      </c>
      <c r="G655" s="16">
        <v>25</v>
      </c>
      <c r="H655" s="17">
        <v>45457</v>
      </c>
      <c r="I655" s="17">
        <v>45463</v>
      </c>
      <c r="J655" s="18"/>
      <c r="K655" s="19">
        <v>45444</v>
      </c>
      <c r="L655" s="53" t="str">
        <f t="shared" ref="L655:L718" si="48">TEXT(K655,"aaaa")</f>
        <v>Haziran</v>
      </c>
    </row>
    <row r="656" spans="1:12" x14ac:dyDescent="0.25">
      <c r="A656" s="53" t="str">
        <f t="shared" si="45"/>
        <v>202426</v>
      </c>
      <c r="B656" s="53" t="str">
        <f t="shared" si="46"/>
        <v>202426</v>
      </c>
      <c r="C656" s="53" t="str">
        <f t="shared" si="47"/>
        <v>Haziran20244</v>
      </c>
      <c r="D656" t="s">
        <v>445</v>
      </c>
      <c r="E656" s="53">
        <v>2024</v>
      </c>
      <c r="F656" s="53">
        <f>+COUNTIF($K$162:K656,K656)</f>
        <v>4</v>
      </c>
      <c r="G656" s="16">
        <v>26</v>
      </c>
      <c r="H656" s="17">
        <v>45464</v>
      </c>
      <c r="I656" s="17">
        <v>45470</v>
      </c>
      <c r="J656" s="18"/>
      <c r="K656" s="19">
        <v>45444</v>
      </c>
      <c r="L656" s="53" t="str">
        <f t="shared" si="48"/>
        <v>Haziran</v>
      </c>
    </row>
    <row r="657" spans="1:12" x14ac:dyDescent="0.25">
      <c r="A657" s="53" t="str">
        <f t="shared" si="45"/>
        <v>202427</v>
      </c>
      <c r="B657" s="53" t="str">
        <f t="shared" si="46"/>
        <v>202427</v>
      </c>
      <c r="C657" s="53" t="str">
        <f t="shared" si="47"/>
        <v>Temmuz20241</v>
      </c>
      <c r="D657" t="s">
        <v>446</v>
      </c>
      <c r="E657" s="53">
        <v>2024</v>
      </c>
      <c r="F657" s="53">
        <f>+COUNTIF($K$162:K657,K657)</f>
        <v>1</v>
      </c>
      <c r="G657" s="12">
        <v>27</v>
      </c>
      <c r="H657" s="13">
        <v>45471</v>
      </c>
      <c r="I657" s="13">
        <v>45477</v>
      </c>
      <c r="J657" s="14"/>
      <c r="K657" s="15">
        <v>45474</v>
      </c>
      <c r="L657" s="53" t="str">
        <f t="shared" si="48"/>
        <v>Temmuz</v>
      </c>
    </row>
    <row r="658" spans="1:12" x14ac:dyDescent="0.25">
      <c r="A658" s="53" t="str">
        <f t="shared" si="45"/>
        <v>202428</v>
      </c>
      <c r="B658" s="53" t="str">
        <f t="shared" si="46"/>
        <v>202428</v>
      </c>
      <c r="C658" s="53" t="str">
        <f t="shared" si="47"/>
        <v>Temmuz20242</v>
      </c>
      <c r="D658" t="s">
        <v>446</v>
      </c>
      <c r="E658" s="53">
        <v>2024</v>
      </c>
      <c r="F658" s="53">
        <f>+COUNTIF($K$162:K658,K658)</f>
        <v>2</v>
      </c>
      <c r="G658" s="12">
        <v>28</v>
      </c>
      <c r="H658" s="13">
        <v>45478</v>
      </c>
      <c r="I658" s="13">
        <v>45484</v>
      </c>
      <c r="J658" s="14"/>
      <c r="K658" s="15">
        <v>45474</v>
      </c>
      <c r="L658" s="53" t="str">
        <f t="shared" si="48"/>
        <v>Temmuz</v>
      </c>
    </row>
    <row r="659" spans="1:12" x14ac:dyDescent="0.25">
      <c r="A659" s="53" t="str">
        <f t="shared" si="45"/>
        <v>202429</v>
      </c>
      <c r="B659" s="53" t="str">
        <f t="shared" si="46"/>
        <v>202429</v>
      </c>
      <c r="C659" s="53" t="str">
        <f t="shared" si="47"/>
        <v>Temmuz20243</v>
      </c>
      <c r="D659" t="s">
        <v>446</v>
      </c>
      <c r="E659" s="53">
        <v>2024</v>
      </c>
      <c r="F659" s="53">
        <f>+COUNTIF($K$162:K659,K659)</f>
        <v>3</v>
      </c>
      <c r="G659" s="12">
        <v>29</v>
      </c>
      <c r="H659" s="13">
        <v>45485</v>
      </c>
      <c r="I659" s="13">
        <v>45491</v>
      </c>
      <c r="J659" s="14"/>
      <c r="K659" s="15">
        <v>45474</v>
      </c>
      <c r="L659" s="53" t="str">
        <f t="shared" si="48"/>
        <v>Temmuz</v>
      </c>
    </row>
    <row r="660" spans="1:12" x14ac:dyDescent="0.25">
      <c r="A660" s="53" t="str">
        <f t="shared" si="45"/>
        <v>202430</v>
      </c>
      <c r="B660" s="53" t="str">
        <f t="shared" si="46"/>
        <v>202430</v>
      </c>
      <c r="C660" s="53" t="str">
        <f t="shared" si="47"/>
        <v>Temmuz20244</v>
      </c>
      <c r="D660" t="s">
        <v>446</v>
      </c>
      <c r="E660" s="53">
        <v>2024</v>
      </c>
      <c r="F660" s="53">
        <f>+COUNTIF($K$162:K660,K660)</f>
        <v>4</v>
      </c>
      <c r="G660" s="12">
        <v>30</v>
      </c>
      <c r="H660" s="13">
        <v>45492</v>
      </c>
      <c r="I660" s="13">
        <v>45498</v>
      </c>
      <c r="J660" s="14"/>
      <c r="K660" s="15">
        <v>45474</v>
      </c>
      <c r="L660" s="53" t="str">
        <f t="shared" si="48"/>
        <v>Temmuz</v>
      </c>
    </row>
    <row r="661" spans="1:12" x14ac:dyDescent="0.25">
      <c r="A661" s="53" t="str">
        <f t="shared" si="45"/>
        <v>202431</v>
      </c>
      <c r="B661" s="53" t="str">
        <f t="shared" si="46"/>
        <v>202431</v>
      </c>
      <c r="C661" s="53" t="str">
        <f t="shared" si="47"/>
        <v>Temmuz20245</v>
      </c>
      <c r="D661" t="s">
        <v>446</v>
      </c>
      <c r="E661" s="53">
        <v>2024</v>
      </c>
      <c r="F661" s="53">
        <f>+COUNTIF($K$162:K661,K661)</f>
        <v>5</v>
      </c>
      <c r="G661" s="16">
        <v>31</v>
      </c>
      <c r="H661" s="17">
        <v>45499</v>
      </c>
      <c r="I661" s="17">
        <v>45505</v>
      </c>
      <c r="J661" s="18"/>
      <c r="K661" s="19">
        <v>45474</v>
      </c>
      <c r="L661" s="53" t="str">
        <f t="shared" si="48"/>
        <v>Temmuz</v>
      </c>
    </row>
    <row r="662" spans="1:12" x14ac:dyDescent="0.25">
      <c r="A662" s="53" t="str">
        <f t="shared" si="45"/>
        <v>202432</v>
      </c>
      <c r="B662" s="53" t="str">
        <f t="shared" si="46"/>
        <v>202432</v>
      </c>
      <c r="C662" s="53" t="str">
        <f t="shared" si="47"/>
        <v>Ağustos20241</v>
      </c>
      <c r="D662" t="s">
        <v>447</v>
      </c>
      <c r="E662" s="53">
        <v>2024</v>
      </c>
      <c r="F662" s="53">
        <f>+COUNTIF($K$162:K662,K662)</f>
        <v>1</v>
      </c>
      <c r="G662" s="16">
        <v>32</v>
      </c>
      <c r="H662" s="17">
        <v>45506</v>
      </c>
      <c r="I662" s="17">
        <v>45512</v>
      </c>
      <c r="J662" s="18"/>
      <c r="K662" s="19">
        <v>45505</v>
      </c>
      <c r="L662" s="53" t="str">
        <f t="shared" si="48"/>
        <v>Ağustos</v>
      </c>
    </row>
    <row r="663" spans="1:12" x14ac:dyDescent="0.25">
      <c r="A663" s="53" t="str">
        <f t="shared" si="45"/>
        <v>202433</v>
      </c>
      <c r="B663" s="53" t="str">
        <f t="shared" si="46"/>
        <v>202433</v>
      </c>
      <c r="C663" s="53" t="str">
        <f t="shared" si="47"/>
        <v>Ağustos20242</v>
      </c>
      <c r="D663" t="s">
        <v>447</v>
      </c>
      <c r="E663" s="53">
        <v>2024</v>
      </c>
      <c r="F663" s="53">
        <f>+COUNTIF($K$162:K663,K663)</f>
        <v>2</v>
      </c>
      <c r="G663" s="16">
        <v>33</v>
      </c>
      <c r="H663" s="17">
        <v>45513</v>
      </c>
      <c r="I663" s="17">
        <v>45519</v>
      </c>
      <c r="J663" s="18"/>
      <c r="K663" s="19">
        <v>45505</v>
      </c>
      <c r="L663" s="53" t="str">
        <f t="shared" si="48"/>
        <v>Ağustos</v>
      </c>
    </row>
    <row r="664" spans="1:12" x14ac:dyDescent="0.25">
      <c r="A664" s="53" t="str">
        <f t="shared" si="45"/>
        <v>202434</v>
      </c>
      <c r="B664" s="53" t="str">
        <f t="shared" si="46"/>
        <v>202434</v>
      </c>
      <c r="C664" s="53" t="str">
        <f t="shared" si="47"/>
        <v>Ağustos20243</v>
      </c>
      <c r="D664" t="s">
        <v>447</v>
      </c>
      <c r="E664" s="53">
        <v>2024</v>
      </c>
      <c r="F664" s="53">
        <f>+COUNTIF($K$162:K664,K664)</f>
        <v>3</v>
      </c>
      <c r="G664" s="16">
        <v>34</v>
      </c>
      <c r="H664" s="17">
        <v>45520</v>
      </c>
      <c r="I664" s="17">
        <v>45526</v>
      </c>
      <c r="J664" s="18"/>
      <c r="K664" s="19">
        <v>45505</v>
      </c>
      <c r="L664" s="53" t="str">
        <f t="shared" si="48"/>
        <v>Ağustos</v>
      </c>
    </row>
    <row r="665" spans="1:12" x14ac:dyDescent="0.25">
      <c r="A665" s="53" t="str">
        <f t="shared" si="45"/>
        <v>202435</v>
      </c>
      <c r="B665" s="53" t="str">
        <f t="shared" si="46"/>
        <v>202435</v>
      </c>
      <c r="C665" s="53" t="str">
        <f t="shared" si="47"/>
        <v>Ağustos20244</v>
      </c>
      <c r="D665" t="s">
        <v>447</v>
      </c>
      <c r="E665" s="53">
        <v>2024</v>
      </c>
      <c r="F665" s="53">
        <f>+COUNTIF($K$162:K665,K665)</f>
        <v>4</v>
      </c>
      <c r="G665" s="16">
        <v>35</v>
      </c>
      <c r="H665" s="17">
        <v>45527</v>
      </c>
      <c r="I665" s="17">
        <v>45533</v>
      </c>
      <c r="J665" s="18"/>
      <c r="K665" s="19">
        <v>45505</v>
      </c>
      <c r="L665" s="53" t="str">
        <f t="shared" si="48"/>
        <v>Ağustos</v>
      </c>
    </row>
    <row r="666" spans="1:12" x14ac:dyDescent="0.25">
      <c r="A666" s="53" t="str">
        <f t="shared" si="45"/>
        <v>202436</v>
      </c>
      <c r="B666" s="53" t="str">
        <f t="shared" si="46"/>
        <v>202436</v>
      </c>
      <c r="C666" s="53" t="str">
        <f t="shared" si="47"/>
        <v>Eylül20241</v>
      </c>
      <c r="D666" t="s">
        <v>448</v>
      </c>
      <c r="E666" s="53">
        <v>2024</v>
      </c>
      <c r="F666" s="53">
        <f>+COUNTIF($K$162:K666,K666)</f>
        <v>1</v>
      </c>
      <c r="G666" s="12">
        <v>36</v>
      </c>
      <c r="H666" s="13">
        <v>45534</v>
      </c>
      <c r="I666" s="13">
        <v>45540</v>
      </c>
      <c r="J666" s="14"/>
      <c r="K666" s="15">
        <v>45536</v>
      </c>
      <c r="L666" s="53" t="str">
        <f t="shared" si="48"/>
        <v>Eylül</v>
      </c>
    </row>
    <row r="667" spans="1:12" x14ac:dyDescent="0.25">
      <c r="A667" s="53" t="str">
        <f t="shared" si="45"/>
        <v>202437</v>
      </c>
      <c r="B667" s="53" t="str">
        <f t="shared" si="46"/>
        <v>202437</v>
      </c>
      <c r="C667" s="53" t="str">
        <f t="shared" si="47"/>
        <v>Eylül20242</v>
      </c>
      <c r="D667" t="s">
        <v>448</v>
      </c>
      <c r="E667" s="53">
        <v>2024</v>
      </c>
      <c r="F667" s="53">
        <f>+COUNTIF($K$162:K667,K667)</f>
        <v>2</v>
      </c>
      <c r="G667" s="12">
        <v>37</v>
      </c>
      <c r="H667" s="13">
        <v>45541</v>
      </c>
      <c r="I667" s="13">
        <v>45547</v>
      </c>
      <c r="J667" s="14"/>
      <c r="K667" s="15">
        <v>45536</v>
      </c>
      <c r="L667" s="53" t="str">
        <f t="shared" si="48"/>
        <v>Eylül</v>
      </c>
    </row>
    <row r="668" spans="1:12" x14ac:dyDescent="0.25">
      <c r="A668" s="53" t="str">
        <f t="shared" si="45"/>
        <v>202438</v>
      </c>
      <c r="B668" s="53" t="str">
        <f t="shared" si="46"/>
        <v>202438</v>
      </c>
      <c r="C668" s="53" t="str">
        <f t="shared" si="47"/>
        <v>Eylül20243</v>
      </c>
      <c r="D668" t="s">
        <v>448</v>
      </c>
      <c r="E668" s="53">
        <v>2024</v>
      </c>
      <c r="F668" s="53">
        <f>+COUNTIF($K$162:K668,K668)</f>
        <v>3</v>
      </c>
      <c r="G668" s="12">
        <v>38</v>
      </c>
      <c r="H668" s="13">
        <v>45548</v>
      </c>
      <c r="I668" s="13">
        <v>45554</v>
      </c>
      <c r="J668" s="14"/>
      <c r="K668" s="15">
        <v>45536</v>
      </c>
      <c r="L668" s="53" t="str">
        <f t="shared" si="48"/>
        <v>Eylül</v>
      </c>
    </row>
    <row r="669" spans="1:12" x14ac:dyDescent="0.25">
      <c r="A669" s="53" t="str">
        <f t="shared" si="45"/>
        <v>202439</v>
      </c>
      <c r="B669" s="53" t="str">
        <f t="shared" si="46"/>
        <v>202439</v>
      </c>
      <c r="C669" s="53" t="str">
        <f t="shared" si="47"/>
        <v>Eylül20244</v>
      </c>
      <c r="D669" t="s">
        <v>448</v>
      </c>
      <c r="E669" s="53">
        <v>2024</v>
      </c>
      <c r="F669" s="53">
        <f>+COUNTIF($K$162:K669,K669)</f>
        <v>4</v>
      </c>
      <c r="G669" s="12">
        <v>39</v>
      </c>
      <c r="H669" s="13">
        <v>45555</v>
      </c>
      <c r="I669" s="13">
        <v>45561</v>
      </c>
      <c r="J669" s="14"/>
      <c r="K669" s="15">
        <v>45536</v>
      </c>
      <c r="L669" s="53" t="str">
        <f t="shared" si="48"/>
        <v>Eylül</v>
      </c>
    </row>
    <row r="670" spans="1:12" x14ac:dyDescent="0.25">
      <c r="A670" s="53" t="str">
        <f t="shared" si="45"/>
        <v>202440</v>
      </c>
      <c r="B670" s="53" t="str">
        <f t="shared" si="46"/>
        <v>202440</v>
      </c>
      <c r="C670" s="53" t="str">
        <f t="shared" si="47"/>
        <v>Eylül20245</v>
      </c>
      <c r="D670" t="s">
        <v>448</v>
      </c>
      <c r="E670" s="53">
        <v>2024</v>
      </c>
      <c r="F670" s="53">
        <f>+COUNTIF($K$162:K670,K670)</f>
        <v>5</v>
      </c>
      <c r="G670" s="16">
        <v>40</v>
      </c>
      <c r="H670" s="17">
        <v>45562</v>
      </c>
      <c r="I670" s="17">
        <v>45568</v>
      </c>
      <c r="J670" s="18"/>
      <c r="K670" s="19">
        <v>45536</v>
      </c>
      <c r="L670" s="53" t="str">
        <f t="shared" si="48"/>
        <v>Eylül</v>
      </c>
    </row>
    <row r="671" spans="1:12" x14ac:dyDescent="0.25">
      <c r="A671" s="53" t="str">
        <f t="shared" si="45"/>
        <v>202441</v>
      </c>
      <c r="B671" s="53" t="str">
        <f t="shared" si="46"/>
        <v>202441</v>
      </c>
      <c r="C671" s="53" t="str">
        <f t="shared" si="47"/>
        <v>Ekim20241</v>
      </c>
      <c r="D671" t="s">
        <v>449</v>
      </c>
      <c r="E671" s="53">
        <v>2024</v>
      </c>
      <c r="F671" s="53">
        <f>+COUNTIF($K$162:K671,K671)</f>
        <v>1</v>
      </c>
      <c r="G671" s="16">
        <v>41</v>
      </c>
      <c r="H671" s="17">
        <v>45569</v>
      </c>
      <c r="I671" s="17">
        <v>45575</v>
      </c>
      <c r="J671" s="18"/>
      <c r="K671" s="19">
        <v>45566</v>
      </c>
      <c r="L671" s="53" t="str">
        <f t="shared" si="48"/>
        <v>Ekim</v>
      </c>
    </row>
    <row r="672" spans="1:12" x14ac:dyDescent="0.25">
      <c r="A672" s="53" t="str">
        <f t="shared" si="45"/>
        <v>202442</v>
      </c>
      <c r="B672" s="53" t="str">
        <f t="shared" si="46"/>
        <v>202442</v>
      </c>
      <c r="C672" s="53" t="str">
        <f t="shared" si="47"/>
        <v>Ekim20242</v>
      </c>
      <c r="D672" t="s">
        <v>449</v>
      </c>
      <c r="E672" s="53">
        <v>2024</v>
      </c>
      <c r="F672" s="53">
        <f>+COUNTIF($K$162:K672,K672)</f>
        <v>2</v>
      </c>
      <c r="G672" s="16">
        <v>42</v>
      </c>
      <c r="H672" s="17">
        <v>45576</v>
      </c>
      <c r="I672" s="17">
        <v>45582</v>
      </c>
      <c r="J672" s="18"/>
      <c r="K672" s="19">
        <v>45566</v>
      </c>
      <c r="L672" s="53" t="str">
        <f t="shared" si="48"/>
        <v>Ekim</v>
      </c>
    </row>
    <row r="673" spans="1:12" x14ac:dyDescent="0.25">
      <c r="A673" s="53" t="str">
        <f t="shared" si="45"/>
        <v>202443</v>
      </c>
      <c r="B673" s="53" t="str">
        <f t="shared" si="46"/>
        <v>202443</v>
      </c>
      <c r="C673" s="53" t="str">
        <f t="shared" si="47"/>
        <v>Ekim20243</v>
      </c>
      <c r="D673" t="s">
        <v>449</v>
      </c>
      <c r="E673" s="53">
        <v>2024</v>
      </c>
      <c r="F673" s="53">
        <f>+COUNTIF($K$162:K673,K673)</f>
        <v>3</v>
      </c>
      <c r="G673" s="16">
        <v>43</v>
      </c>
      <c r="H673" s="17">
        <v>45583</v>
      </c>
      <c r="I673" s="17">
        <v>45589</v>
      </c>
      <c r="J673" s="18"/>
      <c r="K673" s="19">
        <v>45566</v>
      </c>
      <c r="L673" s="53" t="str">
        <f t="shared" si="48"/>
        <v>Ekim</v>
      </c>
    </row>
    <row r="674" spans="1:12" x14ac:dyDescent="0.25">
      <c r="A674" s="53" t="str">
        <f t="shared" si="45"/>
        <v>202444</v>
      </c>
      <c r="B674" s="53" t="str">
        <f t="shared" si="46"/>
        <v>202444</v>
      </c>
      <c r="C674" s="53" t="str">
        <f t="shared" si="47"/>
        <v>Ekim20244</v>
      </c>
      <c r="D674" t="s">
        <v>449</v>
      </c>
      <c r="E674" s="53">
        <v>2024</v>
      </c>
      <c r="F674" s="53">
        <f>+COUNTIF($K$162:K674,K674)</f>
        <v>4</v>
      </c>
      <c r="G674" s="12">
        <v>44</v>
      </c>
      <c r="H674" s="13">
        <v>45590</v>
      </c>
      <c r="I674" s="13">
        <v>45596</v>
      </c>
      <c r="J674" s="14"/>
      <c r="K674" s="15">
        <v>45566</v>
      </c>
      <c r="L674" s="53" t="str">
        <f t="shared" si="48"/>
        <v>Ekim</v>
      </c>
    </row>
    <row r="675" spans="1:12" x14ac:dyDescent="0.25">
      <c r="A675" s="53" t="str">
        <f t="shared" si="45"/>
        <v>202445</v>
      </c>
      <c r="B675" s="53" t="str">
        <f t="shared" si="46"/>
        <v>202445</v>
      </c>
      <c r="C675" s="53" t="str">
        <f t="shared" si="47"/>
        <v>Kasım20241</v>
      </c>
      <c r="D675" t="s">
        <v>450</v>
      </c>
      <c r="E675" s="53">
        <v>2024</v>
      </c>
      <c r="F675" s="53">
        <f>+COUNTIF($K$162:K675,K675)</f>
        <v>1</v>
      </c>
      <c r="G675" s="12">
        <v>45</v>
      </c>
      <c r="H675" s="13">
        <v>45597</v>
      </c>
      <c r="I675" s="13">
        <v>45603</v>
      </c>
      <c r="J675" s="14"/>
      <c r="K675" s="15">
        <v>45597</v>
      </c>
      <c r="L675" s="53" t="str">
        <f t="shared" si="48"/>
        <v>Kasım</v>
      </c>
    </row>
    <row r="676" spans="1:12" x14ac:dyDescent="0.25">
      <c r="A676" s="53" t="str">
        <f t="shared" si="45"/>
        <v>202446</v>
      </c>
      <c r="B676" s="53" t="str">
        <f t="shared" si="46"/>
        <v>202446</v>
      </c>
      <c r="C676" s="53" t="str">
        <f t="shared" si="47"/>
        <v>Kasım20242</v>
      </c>
      <c r="D676" t="s">
        <v>450</v>
      </c>
      <c r="E676" s="53">
        <v>2024</v>
      </c>
      <c r="F676" s="53">
        <f>+COUNTIF($K$162:K676,K676)</f>
        <v>2</v>
      </c>
      <c r="G676" s="12">
        <v>46</v>
      </c>
      <c r="H676" s="13">
        <v>45604</v>
      </c>
      <c r="I676" s="13">
        <v>45610</v>
      </c>
      <c r="J676" s="14"/>
      <c r="K676" s="15">
        <v>45597</v>
      </c>
      <c r="L676" s="53" t="str">
        <f t="shared" si="48"/>
        <v>Kasım</v>
      </c>
    </row>
    <row r="677" spans="1:12" x14ac:dyDescent="0.25">
      <c r="A677" s="53" t="str">
        <f t="shared" si="45"/>
        <v>202447</v>
      </c>
      <c r="B677" s="53" t="str">
        <f t="shared" si="46"/>
        <v>202447</v>
      </c>
      <c r="C677" s="53" t="str">
        <f t="shared" si="47"/>
        <v>Kasım20243</v>
      </c>
      <c r="D677" t="s">
        <v>450</v>
      </c>
      <c r="E677" s="53">
        <v>2024</v>
      </c>
      <c r="F677" s="53">
        <f>+COUNTIF($K$162:K677,K677)</f>
        <v>3</v>
      </c>
      <c r="G677" s="12">
        <v>47</v>
      </c>
      <c r="H677" s="13">
        <v>45611</v>
      </c>
      <c r="I677" s="13">
        <v>45617</v>
      </c>
      <c r="J677" s="14"/>
      <c r="K677" s="15">
        <v>45597</v>
      </c>
      <c r="L677" s="53" t="str">
        <f t="shared" si="48"/>
        <v>Kasım</v>
      </c>
    </row>
    <row r="678" spans="1:12" x14ac:dyDescent="0.25">
      <c r="A678" s="53" t="str">
        <f t="shared" si="45"/>
        <v>202448</v>
      </c>
      <c r="B678" s="53" t="str">
        <f t="shared" si="46"/>
        <v>202448</v>
      </c>
      <c r="C678" s="53" t="str">
        <f t="shared" si="47"/>
        <v>Kasım20244</v>
      </c>
      <c r="D678" t="s">
        <v>450</v>
      </c>
      <c r="E678" s="53">
        <v>2024</v>
      </c>
      <c r="F678" s="53">
        <f>+COUNTIF($K$162:K678,K678)</f>
        <v>4</v>
      </c>
      <c r="G678" s="12">
        <v>48</v>
      </c>
      <c r="H678" s="13">
        <v>45618</v>
      </c>
      <c r="I678" s="13">
        <v>45624</v>
      </c>
      <c r="J678" s="14"/>
      <c r="K678" s="15">
        <v>45597</v>
      </c>
      <c r="L678" s="53" t="str">
        <f t="shared" si="48"/>
        <v>Kasım</v>
      </c>
    </row>
    <row r="679" spans="1:12" x14ac:dyDescent="0.25">
      <c r="A679" s="53" t="str">
        <f t="shared" si="45"/>
        <v>202449</v>
      </c>
      <c r="B679" s="53" t="str">
        <f t="shared" si="46"/>
        <v>202449</v>
      </c>
      <c r="C679" s="53" t="str">
        <f t="shared" si="47"/>
        <v>Aralık20241</v>
      </c>
      <c r="D679" t="s">
        <v>451</v>
      </c>
      <c r="E679" s="53">
        <v>2024</v>
      </c>
      <c r="F679" s="53">
        <f>+COUNTIF($K$162:K679,K679)</f>
        <v>1</v>
      </c>
      <c r="G679" s="16">
        <v>49</v>
      </c>
      <c r="H679" s="17">
        <v>45625</v>
      </c>
      <c r="I679" s="17">
        <v>45631</v>
      </c>
      <c r="J679" s="18"/>
      <c r="K679" s="19">
        <v>45627</v>
      </c>
      <c r="L679" s="53" t="str">
        <f t="shared" si="48"/>
        <v>Aralık</v>
      </c>
    </row>
    <row r="680" spans="1:12" x14ac:dyDescent="0.25">
      <c r="A680" s="53" t="str">
        <f t="shared" si="45"/>
        <v>202450</v>
      </c>
      <c r="B680" s="53" t="str">
        <f t="shared" si="46"/>
        <v>202450</v>
      </c>
      <c r="C680" s="53" t="str">
        <f t="shared" si="47"/>
        <v>Aralık20242</v>
      </c>
      <c r="D680" t="s">
        <v>451</v>
      </c>
      <c r="E680" s="53">
        <v>2024</v>
      </c>
      <c r="F680" s="53">
        <f>+COUNTIF($K$162:K680,K680)</f>
        <v>2</v>
      </c>
      <c r="G680" s="16">
        <v>50</v>
      </c>
      <c r="H680" s="17">
        <v>45632</v>
      </c>
      <c r="I680" s="17">
        <v>45638</v>
      </c>
      <c r="J680" s="18"/>
      <c r="K680" s="19">
        <v>45627</v>
      </c>
      <c r="L680" s="53" t="str">
        <f t="shared" si="48"/>
        <v>Aralık</v>
      </c>
    </row>
    <row r="681" spans="1:12" x14ac:dyDescent="0.25">
      <c r="A681" s="53" t="str">
        <f t="shared" si="45"/>
        <v>202451</v>
      </c>
      <c r="B681" s="53" t="str">
        <f t="shared" si="46"/>
        <v>202451</v>
      </c>
      <c r="C681" s="53" t="str">
        <f t="shared" si="47"/>
        <v>Aralık20243</v>
      </c>
      <c r="D681" t="s">
        <v>451</v>
      </c>
      <c r="E681" s="53">
        <v>2024</v>
      </c>
      <c r="F681" s="53">
        <f>+COUNTIF($K$162:K681,K681)</f>
        <v>3</v>
      </c>
      <c r="G681" s="16">
        <v>51</v>
      </c>
      <c r="H681" s="17">
        <v>45639</v>
      </c>
      <c r="I681" s="17">
        <v>45645</v>
      </c>
      <c r="J681" s="18"/>
      <c r="K681" s="19">
        <v>45627</v>
      </c>
      <c r="L681" s="53" t="str">
        <f t="shared" si="48"/>
        <v>Aralık</v>
      </c>
    </row>
    <row r="682" spans="1:12" x14ac:dyDescent="0.25">
      <c r="A682" s="53" t="str">
        <f t="shared" si="45"/>
        <v>202452</v>
      </c>
      <c r="B682" s="53" t="str">
        <f t="shared" si="46"/>
        <v>202452</v>
      </c>
      <c r="C682" s="53" t="str">
        <f t="shared" si="47"/>
        <v>Aralık20244</v>
      </c>
      <c r="D682" t="s">
        <v>451</v>
      </c>
      <c r="E682" s="53">
        <v>2024</v>
      </c>
      <c r="F682" s="53">
        <f>+COUNTIF($K$162:K682,K682)</f>
        <v>4</v>
      </c>
      <c r="G682" s="16">
        <v>52</v>
      </c>
      <c r="H682" s="17">
        <v>45646</v>
      </c>
      <c r="I682" s="17">
        <v>45652</v>
      </c>
      <c r="J682" s="18"/>
      <c r="K682" s="19">
        <v>45627</v>
      </c>
      <c r="L682" s="53" t="str">
        <f t="shared" si="48"/>
        <v>Aralık</v>
      </c>
    </row>
    <row r="683" spans="1:12" x14ac:dyDescent="0.25">
      <c r="A683" s="53" t="str">
        <f t="shared" si="45"/>
        <v>202453</v>
      </c>
      <c r="B683" s="53" t="str">
        <f t="shared" si="46"/>
        <v>202453</v>
      </c>
      <c r="C683" s="53" t="str">
        <f t="shared" si="47"/>
        <v>Aralık20245</v>
      </c>
      <c r="D683" t="s">
        <v>451</v>
      </c>
      <c r="E683" s="53">
        <v>2024</v>
      </c>
      <c r="F683" s="53">
        <f>+COUNTIF($K$162:K683,K683)</f>
        <v>5</v>
      </c>
      <c r="G683" s="16">
        <v>53</v>
      </c>
      <c r="H683" s="17">
        <v>45653</v>
      </c>
      <c r="I683" s="17">
        <v>45659</v>
      </c>
      <c r="J683" s="18"/>
      <c r="K683" s="19">
        <v>45627</v>
      </c>
      <c r="L683" s="53" t="str">
        <f t="shared" si="48"/>
        <v>Aralık</v>
      </c>
    </row>
    <row r="684" spans="1:12" x14ac:dyDescent="0.25">
      <c r="A684" s="53" t="str">
        <f t="shared" ref="A684:A735" si="49">+E684&amp;G684</f>
        <v>20251</v>
      </c>
      <c r="B684" s="53" t="str">
        <f t="shared" ref="B684:B735" si="50">+E684&amp;G684</f>
        <v>20251</v>
      </c>
      <c r="C684" s="53" t="str">
        <f t="shared" ref="C684:C735" si="51">+D684&amp;E684&amp;F684</f>
        <v>Ocak20251</v>
      </c>
      <c r="D684" s="53" t="s">
        <v>440</v>
      </c>
      <c r="E684" s="53">
        <v>2025</v>
      </c>
      <c r="F684" s="53">
        <f>+COUNTIF($K$162:K684,K684)</f>
        <v>1</v>
      </c>
      <c r="G684" s="12">
        <v>1</v>
      </c>
      <c r="H684" s="13">
        <v>45660</v>
      </c>
      <c r="I684" s="13">
        <v>45666</v>
      </c>
      <c r="J684" s="14"/>
      <c r="K684" s="15">
        <v>45658</v>
      </c>
      <c r="L684" s="53" t="str">
        <f t="shared" si="48"/>
        <v>Ocak</v>
      </c>
    </row>
    <row r="685" spans="1:12" x14ac:dyDescent="0.25">
      <c r="A685" s="53" t="str">
        <f t="shared" si="49"/>
        <v>20252</v>
      </c>
      <c r="B685" s="53" t="str">
        <f t="shared" si="50"/>
        <v>20252</v>
      </c>
      <c r="C685" s="53" t="str">
        <f t="shared" si="51"/>
        <v>Ocak20252</v>
      </c>
      <c r="D685" s="53" t="s">
        <v>440</v>
      </c>
      <c r="E685" s="53">
        <v>2025</v>
      </c>
      <c r="F685" s="53">
        <f>+COUNTIF($K$162:K685,K685)</f>
        <v>2</v>
      </c>
      <c r="G685" s="12">
        <v>2</v>
      </c>
      <c r="H685" s="13">
        <v>45667</v>
      </c>
      <c r="I685" s="13">
        <v>45673</v>
      </c>
      <c r="J685" s="14"/>
      <c r="K685" s="15">
        <v>45658</v>
      </c>
      <c r="L685" s="53" t="str">
        <f t="shared" si="48"/>
        <v>Ocak</v>
      </c>
    </row>
    <row r="686" spans="1:12" x14ac:dyDescent="0.25">
      <c r="A686" s="53" t="str">
        <f t="shared" si="49"/>
        <v>20253</v>
      </c>
      <c r="B686" s="53" t="str">
        <f t="shared" si="50"/>
        <v>20253</v>
      </c>
      <c r="C686" s="53" t="str">
        <f t="shared" si="51"/>
        <v>Ocak20253</v>
      </c>
      <c r="D686" s="53" t="s">
        <v>440</v>
      </c>
      <c r="E686" s="53">
        <v>2025</v>
      </c>
      <c r="F686" s="53">
        <f>+COUNTIF($K$162:K686,K686)</f>
        <v>3</v>
      </c>
      <c r="G686" s="12">
        <v>3</v>
      </c>
      <c r="H686" s="13">
        <v>45674</v>
      </c>
      <c r="I686" s="13">
        <v>45680</v>
      </c>
      <c r="J686" s="14"/>
      <c r="K686" s="15">
        <v>45658</v>
      </c>
      <c r="L686" s="53" t="str">
        <f t="shared" si="48"/>
        <v>Ocak</v>
      </c>
    </row>
    <row r="687" spans="1:12" x14ac:dyDescent="0.25">
      <c r="A687" s="53" t="str">
        <f t="shared" si="49"/>
        <v>20254</v>
      </c>
      <c r="B687" s="53" t="str">
        <f t="shared" si="50"/>
        <v>20254</v>
      </c>
      <c r="C687" s="53" t="str">
        <f t="shared" si="51"/>
        <v>Ocak20254</v>
      </c>
      <c r="D687" s="53" t="s">
        <v>440</v>
      </c>
      <c r="E687" s="53">
        <v>2025</v>
      </c>
      <c r="F687" s="53">
        <f>+COUNTIF($K$162:K687,K687)</f>
        <v>4</v>
      </c>
      <c r="G687" s="12">
        <v>4</v>
      </c>
      <c r="H687" s="13">
        <v>45681</v>
      </c>
      <c r="I687" s="13">
        <v>45687</v>
      </c>
      <c r="J687" s="14"/>
      <c r="K687" s="15">
        <v>45658</v>
      </c>
      <c r="L687" s="53" t="str">
        <f t="shared" si="48"/>
        <v>Ocak</v>
      </c>
    </row>
    <row r="688" spans="1:12" x14ac:dyDescent="0.25">
      <c r="A688" s="53" t="str">
        <f t="shared" si="49"/>
        <v>20255</v>
      </c>
      <c r="B688" s="53" t="str">
        <f t="shared" si="50"/>
        <v>20255</v>
      </c>
      <c r="C688" s="53" t="str">
        <f t="shared" si="51"/>
        <v>Şubat20251</v>
      </c>
      <c r="D688" s="53" t="s">
        <v>441</v>
      </c>
      <c r="E688" s="53">
        <v>2025</v>
      </c>
      <c r="F688" s="53">
        <f>+COUNTIF($K$162:K688,K688)</f>
        <v>1</v>
      </c>
      <c r="G688" s="16">
        <v>5</v>
      </c>
      <c r="H688" s="17">
        <v>45688</v>
      </c>
      <c r="I688" s="17">
        <v>45694</v>
      </c>
      <c r="J688" s="18"/>
      <c r="K688" s="19">
        <v>45689</v>
      </c>
      <c r="L688" s="53" t="str">
        <f t="shared" si="48"/>
        <v>Şubat</v>
      </c>
    </row>
    <row r="689" spans="1:12" x14ac:dyDescent="0.25">
      <c r="A689" s="53" t="str">
        <f t="shared" si="49"/>
        <v>20256</v>
      </c>
      <c r="B689" s="53" t="str">
        <f t="shared" si="50"/>
        <v>20256</v>
      </c>
      <c r="C689" s="53" t="str">
        <f t="shared" si="51"/>
        <v>Şubat20252</v>
      </c>
      <c r="D689" s="53" t="s">
        <v>441</v>
      </c>
      <c r="E689" s="53">
        <v>2025</v>
      </c>
      <c r="F689" s="53">
        <f>+COUNTIF($K$162:K689,K689)</f>
        <v>2</v>
      </c>
      <c r="G689" s="16">
        <v>6</v>
      </c>
      <c r="H689" s="17">
        <v>45695</v>
      </c>
      <c r="I689" s="17">
        <v>45701</v>
      </c>
      <c r="J689" s="18"/>
      <c r="K689" s="19">
        <v>45689</v>
      </c>
      <c r="L689" s="53" t="str">
        <f t="shared" si="48"/>
        <v>Şubat</v>
      </c>
    </row>
    <row r="690" spans="1:12" x14ac:dyDescent="0.25">
      <c r="A690" s="53" t="str">
        <f t="shared" si="49"/>
        <v>20257</v>
      </c>
      <c r="B690" s="53" t="str">
        <f t="shared" si="50"/>
        <v>20257</v>
      </c>
      <c r="C690" s="53" t="str">
        <f t="shared" si="51"/>
        <v>Şubat20253</v>
      </c>
      <c r="D690" s="53" t="s">
        <v>441</v>
      </c>
      <c r="E690" s="53">
        <v>2025</v>
      </c>
      <c r="F690" s="53">
        <f>+COUNTIF($K$162:K690,K690)</f>
        <v>3</v>
      </c>
      <c r="G690" s="16">
        <v>7</v>
      </c>
      <c r="H690" s="17">
        <v>45702</v>
      </c>
      <c r="I690" s="17">
        <v>45708</v>
      </c>
      <c r="J690" s="18"/>
      <c r="K690" s="19">
        <v>45689</v>
      </c>
      <c r="L690" s="53" t="str">
        <f t="shared" si="48"/>
        <v>Şubat</v>
      </c>
    </row>
    <row r="691" spans="1:12" x14ac:dyDescent="0.25">
      <c r="A691" s="53" t="str">
        <f t="shared" si="49"/>
        <v>20258</v>
      </c>
      <c r="B691" s="53" t="str">
        <f t="shared" si="50"/>
        <v>20258</v>
      </c>
      <c r="C691" s="53" t="str">
        <f t="shared" si="51"/>
        <v>Şubat20254</v>
      </c>
      <c r="D691" s="53" t="s">
        <v>441</v>
      </c>
      <c r="E691" s="53">
        <v>2025</v>
      </c>
      <c r="F691" s="53">
        <f>+COUNTIF($K$162:K691,K691)</f>
        <v>4</v>
      </c>
      <c r="G691" s="16">
        <v>8</v>
      </c>
      <c r="H691" s="17">
        <v>45709</v>
      </c>
      <c r="I691" s="17">
        <v>45715</v>
      </c>
      <c r="J691" s="18"/>
      <c r="K691" s="19">
        <v>45689</v>
      </c>
      <c r="L691" s="53" t="str">
        <f t="shared" si="48"/>
        <v>Şubat</v>
      </c>
    </row>
    <row r="692" spans="1:12" x14ac:dyDescent="0.25">
      <c r="A692" s="53" t="str">
        <f t="shared" si="49"/>
        <v>20259</v>
      </c>
      <c r="B692" s="53" t="str">
        <f t="shared" si="50"/>
        <v>20259</v>
      </c>
      <c r="C692" s="53" t="str">
        <f t="shared" si="51"/>
        <v>Mart20251</v>
      </c>
      <c r="D692" s="53" t="s">
        <v>442</v>
      </c>
      <c r="E692" s="53">
        <v>2025</v>
      </c>
      <c r="F692" s="53">
        <f>+COUNTIF($K$162:K692,K692)</f>
        <v>1</v>
      </c>
      <c r="G692" s="12">
        <v>9</v>
      </c>
      <c r="H692" s="13">
        <v>45716</v>
      </c>
      <c r="I692" s="13">
        <v>45722</v>
      </c>
      <c r="J692" s="14"/>
      <c r="K692" s="15">
        <v>45717</v>
      </c>
      <c r="L692" s="53" t="str">
        <f t="shared" si="48"/>
        <v>Mart</v>
      </c>
    </row>
    <row r="693" spans="1:12" x14ac:dyDescent="0.25">
      <c r="A693" s="53" t="str">
        <f t="shared" si="49"/>
        <v>202510</v>
      </c>
      <c r="B693" s="53" t="str">
        <f t="shared" si="50"/>
        <v>202510</v>
      </c>
      <c r="C693" s="53" t="str">
        <f t="shared" si="51"/>
        <v>Mart20252</v>
      </c>
      <c r="D693" s="53" t="s">
        <v>442</v>
      </c>
      <c r="E693" s="53">
        <v>2025</v>
      </c>
      <c r="F693" s="53">
        <f>+COUNTIF($K$162:K693,K693)</f>
        <v>2</v>
      </c>
      <c r="G693" s="12">
        <v>10</v>
      </c>
      <c r="H693" s="13">
        <v>45723</v>
      </c>
      <c r="I693" s="13">
        <v>45729</v>
      </c>
      <c r="J693" s="14"/>
      <c r="K693" s="15">
        <v>45717</v>
      </c>
      <c r="L693" s="53" t="str">
        <f t="shared" si="48"/>
        <v>Mart</v>
      </c>
    </row>
    <row r="694" spans="1:12" x14ac:dyDescent="0.25">
      <c r="A694" s="53" t="str">
        <f t="shared" si="49"/>
        <v>202511</v>
      </c>
      <c r="B694" s="53" t="str">
        <f t="shared" si="50"/>
        <v>202511</v>
      </c>
      <c r="C694" s="53" t="str">
        <f t="shared" si="51"/>
        <v>Mart20253</v>
      </c>
      <c r="D694" s="53" t="s">
        <v>442</v>
      </c>
      <c r="E694" s="53">
        <v>2025</v>
      </c>
      <c r="F694" s="53">
        <f>+COUNTIF($K$162:K694,K694)</f>
        <v>3</v>
      </c>
      <c r="G694" s="12">
        <v>11</v>
      </c>
      <c r="H694" s="13">
        <v>45730</v>
      </c>
      <c r="I694" s="13">
        <v>45736</v>
      </c>
      <c r="J694" s="14"/>
      <c r="K694" s="15">
        <v>45717</v>
      </c>
      <c r="L694" s="53" t="str">
        <f t="shared" si="48"/>
        <v>Mart</v>
      </c>
    </row>
    <row r="695" spans="1:12" x14ac:dyDescent="0.25">
      <c r="A695" s="53" t="str">
        <f t="shared" si="49"/>
        <v>202512</v>
      </c>
      <c r="B695" s="53" t="str">
        <f t="shared" si="50"/>
        <v>202512</v>
      </c>
      <c r="C695" s="53" t="str">
        <f t="shared" si="51"/>
        <v>Mart20254</v>
      </c>
      <c r="D695" s="53" t="s">
        <v>442</v>
      </c>
      <c r="E695" s="53">
        <v>2025</v>
      </c>
      <c r="F695" s="53">
        <f>+COUNTIF($K$162:K695,K695)</f>
        <v>4</v>
      </c>
      <c r="G695" s="12">
        <v>12</v>
      </c>
      <c r="H695" s="13">
        <v>45737</v>
      </c>
      <c r="I695" s="13">
        <v>45743</v>
      </c>
      <c r="J695" s="14"/>
      <c r="K695" s="15">
        <v>45717</v>
      </c>
      <c r="L695" s="53" t="str">
        <f t="shared" si="48"/>
        <v>Mart</v>
      </c>
    </row>
    <row r="696" spans="1:12" x14ac:dyDescent="0.25">
      <c r="A696" s="53" t="str">
        <f t="shared" si="49"/>
        <v>202513</v>
      </c>
      <c r="B696" s="53" t="str">
        <f t="shared" si="50"/>
        <v>202513</v>
      </c>
      <c r="C696" s="53" t="str">
        <f t="shared" si="51"/>
        <v>Mart20255</v>
      </c>
      <c r="D696" s="53" t="s">
        <v>442</v>
      </c>
      <c r="E696" s="53">
        <v>2025</v>
      </c>
      <c r="F696" s="53">
        <f>+COUNTIF($K$162:K696,K696)</f>
        <v>5</v>
      </c>
      <c r="G696" s="12">
        <v>13</v>
      </c>
      <c r="H696" s="13">
        <v>45744</v>
      </c>
      <c r="I696" s="13">
        <v>45750</v>
      </c>
      <c r="J696" s="14"/>
      <c r="K696" s="15">
        <v>45717</v>
      </c>
      <c r="L696" s="53" t="str">
        <f t="shared" si="48"/>
        <v>Mart</v>
      </c>
    </row>
    <row r="697" spans="1:12" x14ac:dyDescent="0.25">
      <c r="A697" s="53" t="str">
        <f t="shared" si="49"/>
        <v>202514</v>
      </c>
      <c r="B697" s="53" t="str">
        <f t="shared" si="50"/>
        <v>202514</v>
      </c>
      <c r="C697" s="53" t="str">
        <f t="shared" si="51"/>
        <v>Nisan20251</v>
      </c>
      <c r="D697" s="53" t="s">
        <v>443</v>
      </c>
      <c r="E697" s="53">
        <v>2025</v>
      </c>
      <c r="F697" s="53">
        <f>+COUNTIF($K$162:K697,K697)</f>
        <v>1</v>
      </c>
      <c r="G697" s="16">
        <v>14</v>
      </c>
      <c r="H697" s="17">
        <v>45751</v>
      </c>
      <c r="I697" s="17">
        <v>45757</v>
      </c>
      <c r="J697" s="18"/>
      <c r="K697" s="19">
        <v>45748</v>
      </c>
      <c r="L697" s="53" t="str">
        <f t="shared" si="48"/>
        <v>Nisan</v>
      </c>
    </row>
    <row r="698" spans="1:12" x14ac:dyDescent="0.25">
      <c r="A698" s="53" t="str">
        <f t="shared" si="49"/>
        <v>202515</v>
      </c>
      <c r="B698" s="53" t="str">
        <f t="shared" si="50"/>
        <v>202515</v>
      </c>
      <c r="C698" s="53" t="str">
        <f t="shared" si="51"/>
        <v>Nisan20252</v>
      </c>
      <c r="D698" s="53" t="s">
        <v>443</v>
      </c>
      <c r="E698" s="53">
        <v>2025</v>
      </c>
      <c r="F698" s="53">
        <f>+COUNTIF($K$162:K698,K698)</f>
        <v>2</v>
      </c>
      <c r="G698" s="16">
        <v>15</v>
      </c>
      <c r="H698" s="17">
        <v>45758</v>
      </c>
      <c r="I698" s="17">
        <v>45764</v>
      </c>
      <c r="J698" s="18"/>
      <c r="K698" s="19">
        <v>45748</v>
      </c>
      <c r="L698" s="53" t="str">
        <f t="shared" si="48"/>
        <v>Nisan</v>
      </c>
    </row>
    <row r="699" spans="1:12" x14ac:dyDescent="0.25">
      <c r="A699" s="53" t="str">
        <f t="shared" si="49"/>
        <v>202516</v>
      </c>
      <c r="B699" s="53" t="str">
        <f t="shared" si="50"/>
        <v>202516</v>
      </c>
      <c r="C699" s="53" t="str">
        <f t="shared" si="51"/>
        <v>Nisan20253</v>
      </c>
      <c r="D699" s="53" t="s">
        <v>443</v>
      </c>
      <c r="E699" s="53">
        <v>2025</v>
      </c>
      <c r="F699" s="53">
        <f>+COUNTIF($K$162:K699,K699)</f>
        <v>3</v>
      </c>
      <c r="G699" s="16">
        <v>16</v>
      </c>
      <c r="H699" s="17">
        <v>45765</v>
      </c>
      <c r="I699" s="17">
        <v>45771</v>
      </c>
      <c r="J699" s="18"/>
      <c r="K699" s="19">
        <v>45748</v>
      </c>
      <c r="L699" s="53" t="str">
        <f t="shared" si="48"/>
        <v>Nisan</v>
      </c>
    </row>
    <row r="700" spans="1:12" x14ac:dyDescent="0.25">
      <c r="A700" s="53" t="str">
        <f t="shared" si="49"/>
        <v>202517</v>
      </c>
      <c r="B700" s="53" t="str">
        <f t="shared" si="50"/>
        <v>202517</v>
      </c>
      <c r="C700" s="53" t="str">
        <f t="shared" si="51"/>
        <v>Nisan20254</v>
      </c>
      <c r="D700" s="53" t="s">
        <v>443</v>
      </c>
      <c r="E700" s="53">
        <v>2025</v>
      </c>
      <c r="F700" s="53">
        <f>+COUNTIF($K$162:K700,K700)</f>
        <v>4</v>
      </c>
      <c r="G700" s="16">
        <v>17</v>
      </c>
      <c r="H700" s="17">
        <v>45772</v>
      </c>
      <c r="I700" s="17">
        <v>45778</v>
      </c>
      <c r="J700" s="18"/>
      <c r="K700" s="19">
        <v>45748</v>
      </c>
      <c r="L700" s="53" t="str">
        <f t="shared" si="48"/>
        <v>Nisan</v>
      </c>
    </row>
    <row r="701" spans="1:12" x14ac:dyDescent="0.25">
      <c r="A701" s="53" t="str">
        <f t="shared" si="49"/>
        <v>202518</v>
      </c>
      <c r="B701" s="53" t="str">
        <f t="shared" si="50"/>
        <v>202518</v>
      </c>
      <c r="C701" s="53" t="str">
        <f t="shared" si="51"/>
        <v>Mayıs20251</v>
      </c>
      <c r="D701" s="53" t="s">
        <v>444</v>
      </c>
      <c r="E701" s="53">
        <v>2025</v>
      </c>
      <c r="F701" s="53">
        <f>+COUNTIF($K$162:K701,K701)</f>
        <v>1</v>
      </c>
      <c r="G701" s="12">
        <v>18</v>
      </c>
      <c r="H701" s="13">
        <v>45779</v>
      </c>
      <c r="I701" s="13">
        <v>45785</v>
      </c>
      <c r="J701" s="14"/>
      <c r="K701" s="15">
        <v>45778</v>
      </c>
      <c r="L701" s="53" t="str">
        <f t="shared" si="48"/>
        <v>Mayıs</v>
      </c>
    </row>
    <row r="702" spans="1:12" x14ac:dyDescent="0.25">
      <c r="A702" s="53" t="str">
        <f t="shared" si="49"/>
        <v>202519</v>
      </c>
      <c r="B702" s="53" t="str">
        <f t="shared" si="50"/>
        <v>202519</v>
      </c>
      <c r="C702" s="53" t="str">
        <f t="shared" si="51"/>
        <v>Mayıs20252</v>
      </c>
      <c r="D702" s="53" t="s">
        <v>444</v>
      </c>
      <c r="E702" s="53">
        <v>2025</v>
      </c>
      <c r="F702" s="53">
        <f>+COUNTIF($K$162:K702,K702)</f>
        <v>2</v>
      </c>
      <c r="G702" s="12">
        <v>19</v>
      </c>
      <c r="H702" s="13">
        <v>45786</v>
      </c>
      <c r="I702" s="13">
        <v>45792</v>
      </c>
      <c r="J702" s="14"/>
      <c r="K702" s="15">
        <v>45778</v>
      </c>
      <c r="L702" s="53" t="str">
        <f t="shared" si="48"/>
        <v>Mayıs</v>
      </c>
    </row>
    <row r="703" spans="1:12" x14ac:dyDescent="0.25">
      <c r="A703" s="53" t="str">
        <f t="shared" si="49"/>
        <v>202520</v>
      </c>
      <c r="B703" s="53" t="str">
        <f t="shared" si="50"/>
        <v>202520</v>
      </c>
      <c r="C703" s="53" t="str">
        <f t="shared" si="51"/>
        <v>Mayıs20253</v>
      </c>
      <c r="D703" s="53" t="s">
        <v>444</v>
      </c>
      <c r="E703" s="53">
        <v>2025</v>
      </c>
      <c r="F703" s="53">
        <f>+COUNTIF($K$162:K703,K703)</f>
        <v>3</v>
      </c>
      <c r="G703" s="12">
        <v>20</v>
      </c>
      <c r="H703" s="13">
        <v>45793</v>
      </c>
      <c r="I703" s="13">
        <v>45799</v>
      </c>
      <c r="J703" s="14"/>
      <c r="K703" s="15">
        <v>45778</v>
      </c>
      <c r="L703" s="53" t="str">
        <f t="shared" si="48"/>
        <v>Mayıs</v>
      </c>
    </row>
    <row r="704" spans="1:12" x14ac:dyDescent="0.25">
      <c r="A704" s="53" t="str">
        <f t="shared" si="49"/>
        <v>202521</v>
      </c>
      <c r="B704" s="53" t="str">
        <f t="shared" si="50"/>
        <v>202521</v>
      </c>
      <c r="C704" s="53" t="str">
        <f t="shared" si="51"/>
        <v>Mayıs20254</v>
      </c>
      <c r="D704" s="53" t="s">
        <v>444</v>
      </c>
      <c r="E704" s="53">
        <v>2025</v>
      </c>
      <c r="F704" s="53">
        <f>+COUNTIF($K$162:K704,K704)</f>
        <v>4</v>
      </c>
      <c r="G704" s="12">
        <v>21</v>
      </c>
      <c r="H704" s="13">
        <v>45800</v>
      </c>
      <c r="I704" s="13">
        <v>45806</v>
      </c>
      <c r="J704" s="14"/>
      <c r="K704" s="15">
        <v>45778</v>
      </c>
      <c r="L704" s="53" t="str">
        <f t="shared" si="48"/>
        <v>Mayıs</v>
      </c>
    </row>
    <row r="705" spans="1:12" x14ac:dyDescent="0.25">
      <c r="A705" s="53" t="str">
        <f t="shared" si="49"/>
        <v>202522</v>
      </c>
      <c r="B705" s="53" t="str">
        <f t="shared" si="50"/>
        <v>202522</v>
      </c>
      <c r="C705" s="53" t="str">
        <f t="shared" si="51"/>
        <v>Haziran20251</v>
      </c>
      <c r="D705" s="53" t="s">
        <v>445</v>
      </c>
      <c r="E705" s="53">
        <v>2025</v>
      </c>
      <c r="F705" s="53">
        <f>+COUNTIF($K$162:K705,K705)</f>
        <v>1</v>
      </c>
      <c r="G705" s="16">
        <v>22</v>
      </c>
      <c r="H705" s="17">
        <v>45807</v>
      </c>
      <c r="I705" s="17">
        <v>45813</v>
      </c>
      <c r="J705" s="18"/>
      <c r="K705" s="19">
        <v>45809</v>
      </c>
      <c r="L705" s="53" t="str">
        <f t="shared" si="48"/>
        <v>Haziran</v>
      </c>
    </row>
    <row r="706" spans="1:12" x14ac:dyDescent="0.25">
      <c r="A706" s="53" t="str">
        <f t="shared" si="49"/>
        <v>202523</v>
      </c>
      <c r="B706" s="53" t="str">
        <f t="shared" si="50"/>
        <v>202523</v>
      </c>
      <c r="C706" s="53" t="str">
        <f t="shared" si="51"/>
        <v>Haziran20252</v>
      </c>
      <c r="D706" s="53" t="s">
        <v>445</v>
      </c>
      <c r="E706" s="53">
        <v>2025</v>
      </c>
      <c r="F706" s="53">
        <f>+COUNTIF($K$162:K706,K706)</f>
        <v>2</v>
      </c>
      <c r="G706" s="16">
        <v>23</v>
      </c>
      <c r="H706" s="17">
        <v>45814</v>
      </c>
      <c r="I706" s="17">
        <v>45820</v>
      </c>
      <c r="J706" s="18"/>
      <c r="K706" s="19">
        <v>45809</v>
      </c>
      <c r="L706" s="53" t="str">
        <f t="shared" si="48"/>
        <v>Haziran</v>
      </c>
    </row>
    <row r="707" spans="1:12" x14ac:dyDescent="0.25">
      <c r="A707" s="53" t="str">
        <f t="shared" si="49"/>
        <v>202524</v>
      </c>
      <c r="B707" s="53" t="str">
        <f t="shared" si="50"/>
        <v>202524</v>
      </c>
      <c r="C707" s="53" t="str">
        <f t="shared" si="51"/>
        <v>Haziran20253</v>
      </c>
      <c r="D707" s="53" t="s">
        <v>445</v>
      </c>
      <c r="E707" s="53">
        <v>2025</v>
      </c>
      <c r="F707" s="53">
        <f>+COUNTIF($K$162:K707,K707)</f>
        <v>3</v>
      </c>
      <c r="G707" s="16">
        <v>24</v>
      </c>
      <c r="H707" s="17">
        <v>45821</v>
      </c>
      <c r="I707" s="17">
        <v>45827</v>
      </c>
      <c r="J707" s="18"/>
      <c r="K707" s="19">
        <v>45809</v>
      </c>
      <c r="L707" s="53" t="str">
        <f t="shared" si="48"/>
        <v>Haziran</v>
      </c>
    </row>
    <row r="708" spans="1:12" x14ac:dyDescent="0.25">
      <c r="A708" s="53" t="str">
        <f t="shared" si="49"/>
        <v>202525</v>
      </c>
      <c r="B708" s="53" t="str">
        <f t="shared" si="50"/>
        <v>202525</v>
      </c>
      <c r="C708" s="53" t="str">
        <f t="shared" si="51"/>
        <v>Haziran20254</v>
      </c>
      <c r="D708" s="53" t="s">
        <v>445</v>
      </c>
      <c r="E708" s="53">
        <v>2025</v>
      </c>
      <c r="F708" s="53">
        <f>+COUNTIF($K$162:K708,K708)</f>
        <v>4</v>
      </c>
      <c r="G708" s="16">
        <v>25</v>
      </c>
      <c r="H708" s="17">
        <v>45828</v>
      </c>
      <c r="I708" s="17">
        <v>45834</v>
      </c>
      <c r="J708" s="18"/>
      <c r="K708" s="19">
        <v>45809</v>
      </c>
      <c r="L708" s="53" t="str">
        <f t="shared" si="48"/>
        <v>Haziran</v>
      </c>
    </row>
    <row r="709" spans="1:12" x14ac:dyDescent="0.25">
      <c r="A709" s="53" t="str">
        <f t="shared" si="49"/>
        <v>202526</v>
      </c>
      <c r="B709" s="53" t="str">
        <f t="shared" si="50"/>
        <v>202526</v>
      </c>
      <c r="C709" s="53" t="str">
        <f t="shared" si="51"/>
        <v>Haziran20255</v>
      </c>
      <c r="D709" s="53" t="s">
        <v>445</v>
      </c>
      <c r="E709" s="53">
        <v>2025</v>
      </c>
      <c r="F709" s="53">
        <f>+COUNTIF($K$162:K709,K709)</f>
        <v>5</v>
      </c>
      <c r="G709" s="16">
        <v>26</v>
      </c>
      <c r="H709" s="17">
        <v>45835</v>
      </c>
      <c r="I709" s="17">
        <v>45841</v>
      </c>
      <c r="J709" s="18"/>
      <c r="K709" s="19">
        <v>45809</v>
      </c>
      <c r="L709" s="53" t="str">
        <f t="shared" si="48"/>
        <v>Haziran</v>
      </c>
    </row>
    <row r="710" spans="1:12" x14ac:dyDescent="0.25">
      <c r="A710" s="53" t="str">
        <f t="shared" si="49"/>
        <v>202527</v>
      </c>
      <c r="B710" s="53" t="str">
        <f t="shared" si="50"/>
        <v>202527</v>
      </c>
      <c r="C710" s="53" t="str">
        <f t="shared" si="51"/>
        <v>Temmuz20251</v>
      </c>
      <c r="D710" s="53" t="s">
        <v>446</v>
      </c>
      <c r="E710" s="53">
        <v>2025</v>
      </c>
      <c r="F710" s="53">
        <f>+COUNTIF($K$162:K710,K710)</f>
        <v>1</v>
      </c>
      <c r="G710" s="12">
        <v>27</v>
      </c>
      <c r="H710" s="13">
        <v>45842</v>
      </c>
      <c r="I710" s="13">
        <v>45848</v>
      </c>
      <c r="J710" s="14"/>
      <c r="K710" s="15">
        <v>45839</v>
      </c>
      <c r="L710" s="53" t="str">
        <f t="shared" si="48"/>
        <v>Temmuz</v>
      </c>
    </row>
    <row r="711" spans="1:12" x14ac:dyDescent="0.25">
      <c r="A711" s="53" t="str">
        <f t="shared" si="49"/>
        <v>202528</v>
      </c>
      <c r="B711" s="53" t="str">
        <f t="shared" si="50"/>
        <v>202528</v>
      </c>
      <c r="C711" s="53" t="str">
        <f t="shared" si="51"/>
        <v>Temmuz20252</v>
      </c>
      <c r="D711" s="53" t="s">
        <v>446</v>
      </c>
      <c r="E711" s="53">
        <v>2025</v>
      </c>
      <c r="F711" s="53">
        <f>+COUNTIF($K$162:K711,K711)</f>
        <v>2</v>
      </c>
      <c r="G711" s="12">
        <v>28</v>
      </c>
      <c r="H711" s="13">
        <v>45849</v>
      </c>
      <c r="I711" s="13">
        <v>45855</v>
      </c>
      <c r="J711" s="14"/>
      <c r="K711" s="15">
        <v>45839</v>
      </c>
      <c r="L711" s="53" t="str">
        <f t="shared" si="48"/>
        <v>Temmuz</v>
      </c>
    </row>
    <row r="712" spans="1:12" x14ac:dyDescent="0.25">
      <c r="A712" s="53" t="str">
        <f t="shared" si="49"/>
        <v>202529</v>
      </c>
      <c r="B712" s="53" t="str">
        <f t="shared" si="50"/>
        <v>202529</v>
      </c>
      <c r="C712" s="53" t="str">
        <f t="shared" si="51"/>
        <v>Temmuz20253</v>
      </c>
      <c r="D712" s="53" t="s">
        <v>446</v>
      </c>
      <c r="E712" s="53">
        <v>2025</v>
      </c>
      <c r="F712" s="53">
        <f>+COUNTIF($K$162:K712,K712)</f>
        <v>3</v>
      </c>
      <c r="G712" s="12">
        <v>29</v>
      </c>
      <c r="H712" s="13">
        <v>45856</v>
      </c>
      <c r="I712" s="13">
        <v>45862</v>
      </c>
      <c r="J712" s="14"/>
      <c r="K712" s="15">
        <v>45839</v>
      </c>
      <c r="L712" s="53" t="str">
        <f t="shared" si="48"/>
        <v>Temmuz</v>
      </c>
    </row>
    <row r="713" spans="1:12" x14ac:dyDescent="0.25">
      <c r="A713" s="53" t="str">
        <f t="shared" si="49"/>
        <v>202530</v>
      </c>
      <c r="B713" s="53" t="str">
        <f t="shared" si="50"/>
        <v>202530</v>
      </c>
      <c r="C713" s="53" t="str">
        <f t="shared" si="51"/>
        <v>Temmuz20254</v>
      </c>
      <c r="D713" s="53" t="s">
        <v>446</v>
      </c>
      <c r="E713" s="53">
        <v>2025</v>
      </c>
      <c r="F713" s="53">
        <f>+COUNTIF($K$162:K713,K713)</f>
        <v>4</v>
      </c>
      <c r="G713" s="12">
        <v>30</v>
      </c>
      <c r="H713" s="13">
        <v>45863</v>
      </c>
      <c r="I713" s="13">
        <v>45869</v>
      </c>
      <c r="J713" s="14"/>
      <c r="K713" s="15">
        <v>45839</v>
      </c>
      <c r="L713" s="53" t="str">
        <f t="shared" si="48"/>
        <v>Temmuz</v>
      </c>
    </row>
    <row r="714" spans="1:12" x14ac:dyDescent="0.25">
      <c r="A714" s="53" t="str">
        <f t="shared" si="49"/>
        <v>202531</v>
      </c>
      <c r="B714" s="53" t="str">
        <f t="shared" si="50"/>
        <v>202531</v>
      </c>
      <c r="C714" s="53" t="str">
        <f t="shared" si="51"/>
        <v>Ağustos20251</v>
      </c>
      <c r="D714" s="53" t="s">
        <v>447</v>
      </c>
      <c r="E714" s="53">
        <v>2025</v>
      </c>
      <c r="F714" s="53">
        <f>+COUNTIF($K$162:K714,K714)</f>
        <v>1</v>
      </c>
      <c r="G714" s="16">
        <v>31</v>
      </c>
      <c r="H714" s="17">
        <v>45870</v>
      </c>
      <c r="I714" s="17">
        <v>45876</v>
      </c>
      <c r="J714" s="18"/>
      <c r="K714" s="19">
        <v>45870</v>
      </c>
      <c r="L714" s="53" t="str">
        <f t="shared" si="48"/>
        <v>Ağustos</v>
      </c>
    </row>
    <row r="715" spans="1:12" x14ac:dyDescent="0.25">
      <c r="A715" s="53" t="str">
        <f t="shared" si="49"/>
        <v>202532</v>
      </c>
      <c r="B715" s="53" t="str">
        <f t="shared" si="50"/>
        <v>202532</v>
      </c>
      <c r="C715" s="53" t="str">
        <f t="shared" si="51"/>
        <v>Ağustos20252</v>
      </c>
      <c r="D715" s="53" t="s">
        <v>447</v>
      </c>
      <c r="E715" s="53">
        <v>2025</v>
      </c>
      <c r="F715" s="53">
        <f>+COUNTIF($K$162:K715,K715)</f>
        <v>2</v>
      </c>
      <c r="G715" s="16">
        <v>32</v>
      </c>
      <c r="H715" s="17">
        <v>45877</v>
      </c>
      <c r="I715" s="17">
        <v>45883</v>
      </c>
      <c r="J715" s="18"/>
      <c r="K715" s="19">
        <v>45870</v>
      </c>
      <c r="L715" s="53" t="str">
        <f t="shared" si="48"/>
        <v>Ağustos</v>
      </c>
    </row>
    <row r="716" spans="1:12" x14ac:dyDescent="0.25">
      <c r="A716" s="53" t="str">
        <f t="shared" si="49"/>
        <v>202533</v>
      </c>
      <c r="B716" s="53" t="str">
        <f t="shared" si="50"/>
        <v>202533</v>
      </c>
      <c r="C716" s="53" t="str">
        <f t="shared" si="51"/>
        <v>Ağustos20253</v>
      </c>
      <c r="D716" s="53" t="s">
        <v>447</v>
      </c>
      <c r="E716" s="53">
        <v>2025</v>
      </c>
      <c r="F716" s="53">
        <f>+COUNTIF($K$162:K716,K716)</f>
        <v>3</v>
      </c>
      <c r="G716" s="16">
        <v>33</v>
      </c>
      <c r="H716" s="17">
        <v>45884</v>
      </c>
      <c r="I716" s="17">
        <v>45890</v>
      </c>
      <c r="J716" s="18"/>
      <c r="K716" s="19">
        <v>45870</v>
      </c>
      <c r="L716" s="53" t="str">
        <f t="shared" si="48"/>
        <v>Ağustos</v>
      </c>
    </row>
    <row r="717" spans="1:12" x14ac:dyDescent="0.25">
      <c r="A717" s="53" t="str">
        <f t="shared" si="49"/>
        <v>202534</v>
      </c>
      <c r="B717" s="53" t="str">
        <f t="shared" si="50"/>
        <v>202534</v>
      </c>
      <c r="C717" s="53" t="str">
        <f t="shared" si="51"/>
        <v>Ağustos20254</v>
      </c>
      <c r="D717" s="53" t="s">
        <v>447</v>
      </c>
      <c r="E717" s="53">
        <v>2025</v>
      </c>
      <c r="F717" s="53">
        <f>+COUNTIF($K$162:K717,K717)</f>
        <v>4</v>
      </c>
      <c r="G717" s="16">
        <v>34</v>
      </c>
      <c r="H717" s="17">
        <v>45891</v>
      </c>
      <c r="I717" s="17">
        <v>45897</v>
      </c>
      <c r="J717" s="18"/>
      <c r="K717" s="19">
        <v>45870</v>
      </c>
      <c r="L717" s="53" t="str">
        <f t="shared" si="48"/>
        <v>Ağustos</v>
      </c>
    </row>
    <row r="718" spans="1:12" x14ac:dyDescent="0.25">
      <c r="A718" s="53" t="str">
        <f t="shared" si="49"/>
        <v>202535</v>
      </c>
      <c r="B718" s="53" t="str">
        <f t="shared" si="50"/>
        <v>202535</v>
      </c>
      <c r="C718" s="53" t="str">
        <f t="shared" si="51"/>
        <v>Eylül20251</v>
      </c>
      <c r="D718" s="53" t="s">
        <v>448</v>
      </c>
      <c r="E718" s="53">
        <v>2025</v>
      </c>
      <c r="F718" s="53">
        <f>+COUNTIF($K$162:K718,K718)</f>
        <v>1</v>
      </c>
      <c r="G718" s="12">
        <v>35</v>
      </c>
      <c r="H718" s="13">
        <v>45898</v>
      </c>
      <c r="I718" s="13">
        <v>45904</v>
      </c>
      <c r="J718" s="14"/>
      <c r="K718" s="15">
        <v>45901</v>
      </c>
      <c r="L718" s="53" t="str">
        <f t="shared" si="48"/>
        <v>Eylül</v>
      </c>
    </row>
    <row r="719" spans="1:12" x14ac:dyDescent="0.25">
      <c r="A719" s="53" t="str">
        <f t="shared" si="49"/>
        <v>202536</v>
      </c>
      <c r="B719" s="53" t="str">
        <f t="shared" si="50"/>
        <v>202536</v>
      </c>
      <c r="C719" s="53" t="str">
        <f t="shared" si="51"/>
        <v>Eylül20252</v>
      </c>
      <c r="D719" s="53" t="s">
        <v>448</v>
      </c>
      <c r="E719" s="53">
        <v>2025</v>
      </c>
      <c r="F719" s="53">
        <f>+COUNTIF($K$162:K719,K719)</f>
        <v>2</v>
      </c>
      <c r="G719" s="12">
        <v>36</v>
      </c>
      <c r="H719" s="13">
        <v>45905</v>
      </c>
      <c r="I719" s="13">
        <v>45911</v>
      </c>
      <c r="J719" s="14"/>
      <c r="K719" s="15">
        <v>45901</v>
      </c>
      <c r="L719" s="53" t="str">
        <f t="shared" ref="L719:L735" si="52">TEXT(K719,"aaaa")</f>
        <v>Eylül</v>
      </c>
    </row>
    <row r="720" spans="1:12" x14ac:dyDescent="0.25">
      <c r="A720" s="53" t="str">
        <f t="shared" si="49"/>
        <v>202537</v>
      </c>
      <c r="B720" s="53" t="str">
        <f t="shared" si="50"/>
        <v>202537</v>
      </c>
      <c r="C720" s="53" t="str">
        <f t="shared" si="51"/>
        <v>Eylül20253</v>
      </c>
      <c r="D720" s="53" t="s">
        <v>448</v>
      </c>
      <c r="E720" s="53">
        <v>2025</v>
      </c>
      <c r="F720" s="53">
        <f>+COUNTIF($K$162:K720,K720)</f>
        <v>3</v>
      </c>
      <c r="G720" s="12">
        <v>37</v>
      </c>
      <c r="H720" s="13">
        <v>45912</v>
      </c>
      <c r="I720" s="13">
        <v>45918</v>
      </c>
      <c r="J720" s="14"/>
      <c r="K720" s="15">
        <v>45901</v>
      </c>
      <c r="L720" s="53" t="str">
        <f t="shared" si="52"/>
        <v>Eylül</v>
      </c>
    </row>
    <row r="721" spans="1:12" x14ac:dyDescent="0.25">
      <c r="A721" s="53" t="str">
        <f t="shared" si="49"/>
        <v>202538</v>
      </c>
      <c r="B721" s="53" t="str">
        <f t="shared" si="50"/>
        <v>202538</v>
      </c>
      <c r="C721" s="53" t="str">
        <f t="shared" si="51"/>
        <v>Eylül20254</v>
      </c>
      <c r="D721" s="53" t="s">
        <v>448</v>
      </c>
      <c r="E721" s="53">
        <v>2025</v>
      </c>
      <c r="F721" s="53">
        <f>+COUNTIF($K$162:K721,K721)</f>
        <v>4</v>
      </c>
      <c r="G721" s="12">
        <v>38</v>
      </c>
      <c r="H721" s="13">
        <v>45919</v>
      </c>
      <c r="I721" s="13">
        <v>45925</v>
      </c>
      <c r="J721" s="14"/>
      <c r="K721" s="15">
        <v>45901</v>
      </c>
      <c r="L721" s="53" t="str">
        <f t="shared" si="52"/>
        <v>Eylül</v>
      </c>
    </row>
    <row r="722" spans="1:12" x14ac:dyDescent="0.25">
      <c r="A722" s="53" t="str">
        <f t="shared" si="49"/>
        <v>202539</v>
      </c>
      <c r="B722" s="53" t="str">
        <f t="shared" si="50"/>
        <v>202539</v>
      </c>
      <c r="C722" s="53" t="str">
        <f t="shared" si="51"/>
        <v>Eylül20255</v>
      </c>
      <c r="D722" s="53" t="s">
        <v>448</v>
      </c>
      <c r="E722" s="53">
        <v>2025</v>
      </c>
      <c r="F722" s="53">
        <f>+COUNTIF($K$162:K722,K722)</f>
        <v>5</v>
      </c>
      <c r="G722" s="12">
        <v>39</v>
      </c>
      <c r="H722" s="13">
        <v>45926</v>
      </c>
      <c r="I722" s="13">
        <v>45932</v>
      </c>
      <c r="J722" s="14"/>
      <c r="K722" s="15">
        <v>45901</v>
      </c>
      <c r="L722" s="53" t="str">
        <f t="shared" si="52"/>
        <v>Eylül</v>
      </c>
    </row>
    <row r="723" spans="1:12" x14ac:dyDescent="0.25">
      <c r="A723" s="53" t="str">
        <f t="shared" si="49"/>
        <v>202540</v>
      </c>
      <c r="B723" s="53" t="str">
        <f t="shared" si="50"/>
        <v>202540</v>
      </c>
      <c r="C723" s="53" t="str">
        <f t="shared" si="51"/>
        <v>Ekim20251</v>
      </c>
      <c r="D723" s="53" t="s">
        <v>449</v>
      </c>
      <c r="E723" s="53">
        <v>2025</v>
      </c>
      <c r="F723" s="53">
        <f>+COUNTIF($K$162:K723,K723)</f>
        <v>1</v>
      </c>
      <c r="G723" s="16">
        <v>40</v>
      </c>
      <c r="H723" s="17">
        <v>45933</v>
      </c>
      <c r="I723" s="17">
        <v>45939</v>
      </c>
      <c r="J723" s="18"/>
      <c r="K723" s="19">
        <v>45931</v>
      </c>
      <c r="L723" s="53" t="str">
        <f t="shared" si="52"/>
        <v>Ekim</v>
      </c>
    </row>
    <row r="724" spans="1:12" x14ac:dyDescent="0.25">
      <c r="A724" s="53" t="str">
        <f t="shared" si="49"/>
        <v>202541</v>
      </c>
      <c r="B724" s="53" t="str">
        <f t="shared" si="50"/>
        <v>202541</v>
      </c>
      <c r="C724" s="53" t="str">
        <f t="shared" si="51"/>
        <v>Ekim20252</v>
      </c>
      <c r="D724" s="53" t="s">
        <v>449</v>
      </c>
      <c r="E724" s="53">
        <v>2025</v>
      </c>
      <c r="F724" s="53">
        <f>+COUNTIF($K$162:K724,K724)</f>
        <v>2</v>
      </c>
      <c r="G724" s="16">
        <v>41</v>
      </c>
      <c r="H724" s="17">
        <v>45940</v>
      </c>
      <c r="I724" s="17">
        <v>45946</v>
      </c>
      <c r="J724" s="18"/>
      <c r="K724" s="19">
        <v>45931</v>
      </c>
      <c r="L724" s="53" t="str">
        <f t="shared" si="52"/>
        <v>Ekim</v>
      </c>
    </row>
    <row r="725" spans="1:12" x14ac:dyDescent="0.25">
      <c r="A725" s="53" t="str">
        <f t="shared" si="49"/>
        <v>202542</v>
      </c>
      <c r="B725" s="53" t="str">
        <f t="shared" si="50"/>
        <v>202542</v>
      </c>
      <c r="C725" s="53" t="str">
        <f t="shared" si="51"/>
        <v>Ekim20253</v>
      </c>
      <c r="D725" s="53" t="s">
        <v>449</v>
      </c>
      <c r="E725" s="53">
        <v>2025</v>
      </c>
      <c r="F725" s="53">
        <f>+COUNTIF($K$162:K725,K725)</f>
        <v>3</v>
      </c>
      <c r="G725" s="16">
        <v>42</v>
      </c>
      <c r="H725" s="17">
        <v>45947</v>
      </c>
      <c r="I725" s="17">
        <v>45953</v>
      </c>
      <c r="J725" s="18"/>
      <c r="K725" s="19">
        <v>45931</v>
      </c>
      <c r="L725" s="53" t="str">
        <f t="shared" si="52"/>
        <v>Ekim</v>
      </c>
    </row>
    <row r="726" spans="1:12" x14ac:dyDescent="0.25">
      <c r="A726" s="53" t="str">
        <f t="shared" si="49"/>
        <v>202543</v>
      </c>
      <c r="B726" s="53" t="str">
        <f t="shared" si="50"/>
        <v>202543</v>
      </c>
      <c r="C726" s="53" t="str">
        <f t="shared" si="51"/>
        <v>Ekim20254</v>
      </c>
      <c r="D726" s="53" t="s">
        <v>449</v>
      </c>
      <c r="E726" s="53">
        <v>2025</v>
      </c>
      <c r="F726" s="53">
        <f>+COUNTIF($K$162:K726,K726)</f>
        <v>4</v>
      </c>
      <c r="G726" s="16">
        <v>43</v>
      </c>
      <c r="H726" s="17">
        <v>45954</v>
      </c>
      <c r="I726" s="17">
        <v>45960</v>
      </c>
      <c r="J726" s="18"/>
      <c r="K726" s="19">
        <v>45931</v>
      </c>
      <c r="L726" s="53" t="str">
        <f t="shared" si="52"/>
        <v>Ekim</v>
      </c>
    </row>
    <row r="727" spans="1:12" x14ac:dyDescent="0.25">
      <c r="A727" s="53" t="str">
        <f t="shared" si="49"/>
        <v>202544</v>
      </c>
      <c r="B727" s="53" t="str">
        <f t="shared" si="50"/>
        <v>202544</v>
      </c>
      <c r="C727" s="53" t="str">
        <f t="shared" si="51"/>
        <v>Kasım20251</v>
      </c>
      <c r="D727" s="53" t="s">
        <v>450</v>
      </c>
      <c r="E727" s="53">
        <v>2025</v>
      </c>
      <c r="F727" s="53">
        <f>+COUNTIF($K$162:K727,K727)</f>
        <v>1</v>
      </c>
      <c r="G727" s="12">
        <v>44</v>
      </c>
      <c r="H727" s="13">
        <v>45961</v>
      </c>
      <c r="I727" s="13">
        <v>45967</v>
      </c>
      <c r="J727" s="14"/>
      <c r="K727" s="15">
        <v>45962</v>
      </c>
      <c r="L727" s="53" t="str">
        <f t="shared" si="52"/>
        <v>Kasım</v>
      </c>
    </row>
    <row r="728" spans="1:12" x14ac:dyDescent="0.25">
      <c r="A728" s="53" t="str">
        <f t="shared" si="49"/>
        <v>202545</v>
      </c>
      <c r="B728" s="53" t="str">
        <f t="shared" si="50"/>
        <v>202545</v>
      </c>
      <c r="C728" s="53" t="str">
        <f t="shared" si="51"/>
        <v>Kasım20252</v>
      </c>
      <c r="D728" s="53" t="s">
        <v>450</v>
      </c>
      <c r="E728" s="53">
        <v>2025</v>
      </c>
      <c r="F728" s="53">
        <f>+COUNTIF($K$162:K728,K728)</f>
        <v>2</v>
      </c>
      <c r="G728" s="12">
        <v>45</v>
      </c>
      <c r="H728" s="13">
        <v>45968</v>
      </c>
      <c r="I728" s="13">
        <v>45974</v>
      </c>
      <c r="J728" s="14"/>
      <c r="K728" s="15">
        <v>45962</v>
      </c>
      <c r="L728" s="53" t="str">
        <f t="shared" si="52"/>
        <v>Kasım</v>
      </c>
    </row>
    <row r="729" spans="1:12" x14ac:dyDescent="0.25">
      <c r="A729" s="53" t="str">
        <f t="shared" si="49"/>
        <v>202546</v>
      </c>
      <c r="B729" s="53" t="str">
        <f t="shared" si="50"/>
        <v>202546</v>
      </c>
      <c r="C729" s="53" t="str">
        <f t="shared" si="51"/>
        <v>Kasım20253</v>
      </c>
      <c r="D729" s="53" t="s">
        <v>450</v>
      </c>
      <c r="E729" s="53">
        <v>2025</v>
      </c>
      <c r="F729" s="53">
        <f>+COUNTIF($K$162:K729,K729)</f>
        <v>3</v>
      </c>
      <c r="G729" s="12">
        <v>46</v>
      </c>
      <c r="H729" s="13">
        <v>45975</v>
      </c>
      <c r="I729" s="13">
        <v>45981</v>
      </c>
      <c r="J729" s="14"/>
      <c r="K729" s="15">
        <v>45962</v>
      </c>
      <c r="L729" s="53" t="str">
        <f t="shared" si="52"/>
        <v>Kasım</v>
      </c>
    </row>
    <row r="730" spans="1:12" x14ac:dyDescent="0.25">
      <c r="A730" s="53" t="str">
        <f t="shared" si="49"/>
        <v>202547</v>
      </c>
      <c r="B730" s="53" t="str">
        <f t="shared" si="50"/>
        <v>202547</v>
      </c>
      <c r="C730" s="53" t="str">
        <f t="shared" si="51"/>
        <v>Kasım20254</v>
      </c>
      <c r="D730" s="53" t="s">
        <v>450</v>
      </c>
      <c r="E730" s="53">
        <v>2025</v>
      </c>
      <c r="F730" s="53">
        <f>+COUNTIF($K$162:K730,K730)</f>
        <v>4</v>
      </c>
      <c r="G730" s="12">
        <v>47</v>
      </c>
      <c r="H730" s="13">
        <v>45982</v>
      </c>
      <c r="I730" s="13">
        <v>45988</v>
      </c>
      <c r="J730" s="14"/>
      <c r="K730" s="15">
        <v>45962</v>
      </c>
      <c r="L730" s="53" t="str">
        <f t="shared" si="52"/>
        <v>Kasım</v>
      </c>
    </row>
    <row r="731" spans="1:12" x14ac:dyDescent="0.25">
      <c r="A731" s="53" t="str">
        <f t="shared" si="49"/>
        <v>202548</v>
      </c>
      <c r="B731" s="53" t="str">
        <f t="shared" si="50"/>
        <v>202548</v>
      </c>
      <c r="C731" s="53" t="str">
        <f t="shared" si="51"/>
        <v>Aralık20251</v>
      </c>
      <c r="D731" s="53" t="s">
        <v>451</v>
      </c>
      <c r="E731" s="53">
        <v>2025</v>
      </c>
      <c r="F731" s="53">
        <f>+COUNTIF($K$162:K731,K731)</f>
        <v>1</v>
      </c>
      <c r="G731" s="16">
        <v>48</v>
      </c>
      <c r="H731" s="17">
        <v>45989</v>
      </c>
      <c r="I731" s="17">
        <v>45995</v>
      </c>
      <c r="J731" s="18"/>
      <c r="K731" s="19">
        <v>45992</v>
      </c>
      <c r="L731" s="53" t="str">
        <f t="shared" si="52"/>
        <v>Aralık</v>
      </c>
    </row>
    <row r="732" spans="1:12" x14ac:dyDescent="0.25">
      <c r="A732" s="53" t="str">
        <f t="shared" si="49"/>
        <v>202549</v>
      </c>
      <c r="B732" s="53" t="str">
        <f t="shared" si="50"/>
        <v>202549</v>
      </c>
      <c r="C732" s="53" t="str">
        <f t="shared" si="51"/>
        <v>Aralık20252</v>
      </c>
      <c r="D732" s="53" t="s">
        <v>451</v>
      </c>
      <c r="E732" s="53">
        <v>2025</v>
      </c>
      <c r="F732" s="53">
        <f>+COUNTIF($K$162:K732,K732)</f>
        <v>2</v>
      </c>
      <c r="G732" s="16">
        <v>49</v>
      </c>
      <c r="H732" s="17">
        <v>45996</v>
      </c>
      <c r="I732" s="17">
        <v>46002</v>
      </c>
      <c r="J732" s="18"/>
      <c r="K732" s="19">
        <v>45992</v>
      </c>
      <c r="L732" s="53" t="str">
        <f t="shared" si="52"/>
        <v>Aralık</v>
      </c>
    </row>
    <row r="733" spans="1:12" x14ac:dyDescent="0.25">
      <c r="A733" s="53" t="str">
        <f t="shared" si="49"/>
        <v>202550</v>
      </c>
      <c r="B733" s="53" t="str">
        <f t="shared" si="50"/>
        <v>202550</v>
      </c>
      <c r="C733" s="53" t="str">
        <f t="shared" si="51"/>
        <v>Aralık20253</v>
      </c>
      <c r="D733" s="53" t="s">
        <v>451</v>
      </c>
      <c r="E733" s="53">
        <v>2025</v>
      </c>
      <c r="F733" s="53">
        <f>+COUNTIF($K$162:K733,K733)</f>
        <v>3</v>
      </c>
      <c r="G733" s="16">
        <v>50</v>
      </c>
      <c r="H733" s="17">
        <v>46003</v>
      </c>
      <c r="I733" s="17">
        <v>46009</v>
      </c>
      <c r="J733" s="18"/>
      <c r="K733" s="19">
        <v>45992</v>
      </c>
      <c r="L733" s="53" t="str">
        <f t="shared" si="52"/>
        <v>Aralık</v>
      </c>
    </row>
    <row r="734" spans="1:12" x14ac:dyDescent="0.25">
      <c r="A734" s="53" t="str">
        <f t="shared" si="49"/>
        <v>202551</v>
      </c>
      <c r="B734" s="53" t="str">
        <f t="shared" si="50"/>
        <v>202551</v>
      </c>
      <c r="C734" s="53" t="str">
        <f t="shared" si="51"/>
        <v>Aralık20254</v>
      </c>
      <c r="D734" s="53" t="s">
        <v>451</v>
      </c>
      <c r="E734" s="53">
        <v>2025</v>
      </c>
      <c r="F734" s="53">
        <f>+COUNTIF($K$162:K734,K734)</f>
        <v>4</v>
      </c>
      <c r="G734" s="16">
        <v>51</v>
      </c>
      <c r="H734" s="17">
        <v>46010</v>
      </c>
      <c r="I734" s="17">
        <v>46016</v>
      </c>
      <c r="J734" s="18"/>
      <c r="K734" s="19">
        <v>45992</v>
      </c>
      <c r="L734" s="53" t="str">
        <f t="shared" si="52"/>
        <v>Aralık</v>
      </c>
    </row>
    <row r="735" spans="1:12" x14ac:dyDescent="0.25">
      <c r="A735" s="53" t="str">
        <f t="shared" si="49"/>
        <v>202552</v>
      </c>
      <c r="B735" s="53" t="str">
        <f t="shared" si="50"/>
        <v>202552</v>
      </c>
      <c r="C735" s="53" t="str">
        <f t="shared" si="51"/>
        <v>Aralık20255</v>
      </c>
      <c r="D735" s="53" t="s">
        <v>451</v>
      </c>
      <c r="E735" s="53">
        <v>2025</v>
      </c>
      <c r="F735" s="53">
        <f>+COUNTIF($K$162:K735,K735)</f>
        <v>5</v>
      </c>
      <c r="G735" s="16">
        <v>52</v>
      </c>
      <c r="H735" s="17">
        <v>46017</v>
      </c>
      <c r="I735" s="17">
        <v>46023</v>
      </c>
      <c r="J735" s="18"/>
      <c r="K735" s="19">
        <v>45992</v>
      </c>
      <c r="L735" s="53" t="str">
        <f t="shared" si="52"/>
        <v>Aralık</v>
      </c>
    </row>
  </sheetData>
  <customSheetViews>
    <customSheetView guid="{AF16ADA2-8E57-4CFA-AC49-FB68095D02C1}" state="hidden" topLeftCell="A493">
      <selection activeCell="N476" sqref="N476"/>
      <pageMargins left="0.7" right="0.7" top="0.75" bottom="0.75" header="0.3" footer="0.3"/>
    </customSheetView>
    <customSheetView guid="{33717819-CA90-423F-BB71-986FF25955DB}" state="hidden">
      <selection activeCell="H1" sqref="H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F17:M30"/>
  <sheetViews>
    <sheetView workbookViewId="0">
      <selection activeCell="H23" sqref="H20:H23"/>
    </sheetView>
  </sheetViews>
  <sheetFormatPr defaultRowHeight="15" x14ac:dyDescent="0.25"/>
  <cols>
    <col min="8" max="8" width="25.140625" bestFit="1" customWidth="1"/>
    <col min="9" max="9" width="11.42578125" bestFit="1" customWidth="1"/>
    <col min="11" max="11" width="13.7109375" bestFit="1" customWidth="1"/>
  </cols>
  <sheetData>
    <row r="17" spans="6:13" x14ac:dyDescent="0.25">
      <c r="F17" s="72"/>
      <c r="G17" s="72"/>
      <c r="H17" s="72"/>
      <c r="I17" s="72"/>
      <c r="J17" s="72"/>
      <c r="K17" s="72"/>
      <c r="L17" s="72"/>
      <c r="M17" s="72"/>
    </row>
    <row r="18" spans="6:13" ht="21" customHeight="1" x14ac:dyDescent="0.25">
      <c r="F18" s="125" t="s">
        <v>579</v>
      </c>
      <c r="G18" s="124" t="s">
        <v>1</v>
      </c>
      <c r="H18" s="126" t="s">
        <v>580</v>
      </c>
      <c r="I18" s="2" t="s">
        <v>581</v>
      </c>
      <c r="J18" s="124" t="s">
        <v>4</v>
      </c>
      <c r="K18" s="124" t="s">
        <v>583</v>
      </c>
      <c r="L18" s="124" t="s">
        <v>4</v>
      </c>
      <c r="M18" s="2" t="s">
        <v>5</v>
      </c>
    </row>
    <row r="19" spans="6:13" ht="21" x14ac:dyDescent="0.25">
      <c r="F19" s="125"/>
      <c r="G19" s="124"/>
      <c r="H19" s="126"/>
      <c r="I19" s="2" t="s">
        <v>582</v>
      </c>
      <c r="J19" s="124"/>
      <c r="K19" s="124"/>
      <c r="L19" s="124"/>
      <c r="M19" s="2" t="s">
        <v>584</v>
      </c>
    </row>
    <row r="20" spans="6:13" x14ac:dyDescent="0.25">
      <c r="F20" s="53" t="s">
        <v>585</v>
      </c>
      <c r="G20" s="54">
        <v>9</v>
      </c>
      <c r="H20" s="53" t="s">
        <v>586</v>
      </c>
      <c r="I20" s="55">
        <v>935032</v>
      </c>
      <c r="J20" s="61">
        <v>-0.311</v>
      </c>
      <c r="K20" s="55">
        <v>1024717</v>
      </c>
      <c r="L20" s="61">
        <v>-0.30299999999999999</v>
      </c>
      <c r="M20" s="54">
        <v>79</v>
      </c>
    </row>
    <row r="21" spans="6:13" x14ac:dyDescent="0.25">
      <c r="F21" s="53" t="s">
        <v>587</v>
      </c>
      <c r="G21" s="57">
        <v>8</v>
      </c>
      <c r="H21" s="53" t="s">
        <v>586</v>
      </c>
      <c r="I21" s="58">
        <v>1356429</v>
      </c>
      <c r="J21" s="60">
        <v>-6.2E-2</v>
      </c>
      <c r="K21" s="58">
        <v>1469307</v>
      </c>
      <c r="L21" s="60">
        <v>-8.3000000000000004E-2</v>
      </c>
      <c r="M21" s="57">
        <v>67</v>
      </c>
    </row>
    <row r="22" spans="6:13" x14ac:dyDescent="0.25">
      <c r="F22" s="53" t="s">
        <v>588</v>
      </c>
      <c r="G22" s="54">
        <v>7</v>
      </c>
      <c r="H22" s="53" t="s">
        <v>578</v>
      </c>
      <c r="I22" s="55">
        <v>1445668</v>
      </c>
      <c r="J22" s="61">
        <v>-6.2E-2</v>
      </c>
      <c r="K22" s="55">
        <v>1601468</v>
      </c>
      <c r="L22" s="61">
        <v>-2.7E-2</v>
      </c>
      <c r="M22" s="54">
        <v>71</v>
      </c>
    </row>
    <row r="23" spans="6:13" x14ac:dyDescent="0.25">
      <c r="F23" s="53" t="s">
        <v>589</v>
      </c>
      <c r="G23" s="57">
        <v>6</v>
      </c>
      <c r="H23" s="53" t="s">
        <v>578</v>
      </c>
      <c r="I23" s="58">
        <v>1540508</v>
      </c>
      <c r="J23" s="60">
        <v>-0.115</v>
      </c>
      <c r="K23" s="58">
        <v>1646748</v>
      </c>
      <c r="L23" s="60">
        <v>-0.107</v>
      </c>
      <c r="M23" s="57">
        <v>59</v>
      </c>
    </row>
    <row r="24" spans="6:13" x14ac:dyDescent="0.25">
      <c r="F24" s="1" t="s">
        <v>1</v>
      </c>
      <c r="G24" s="124" t="s">
        <v>1</v>
      </c>
      <c r="H24" s="126" t="s">
        <v>580</v>
      </c>
      <c r="I24" s="2" t="s">
        <v>581</v>
      </c>
      <c r="J24" s="124" t="s">
        <v>4</v>
      </c>
      <c r="K24" s="124" t="s">
        <v>583</v>
      </c>
      <c r="L24" s="124" t="s">
        <v>4</v>
      </c>
      <c r="M24" s="2" t="s">
        <v>5</v>
      </c>
    </row>
    <row r="25" spans="6:13" ht="31.5" x14ac:dyDescent="0.25">
      <c r="F25" s="73" t="s">
        <v>590</v>
      </c>
      <c r="G25" s="124"/>
      <c r="H25" s="126"/>
      <c r="I25" s="2" t="s">
        <v>582</v>
      </c>
      <c r="J25" s="124"/>
      <c r="K25" s="124"/>
      <c r="L25" s="124"/>
      <c r="M25" s="2" t="s">
        <v>584</v>
      </c>
    </row>
    <row r="26" spans="6:13" x14ac:dyDescent="0.25">
      <c r="F26" s="53" t="s">
        <v>591</v>
      </c>
      <c r="G26" s="54">
        <v>5</v>
      </c>
      <c r="H26" s="53" t="s">
        <v>578</v>
      </c>
      <c r="I26" s="55">
        <v>1739834</v>
      </c>
      <c r="J26" s="6" t="s">
        <v>8</v>
      </c>
      <c r="K26" s="55">
        <v>1844899</v>
      </c>
      <c r="L26" s="61">
        <v>-3.5999999999999997E-2</v>
      </c>
      <c r="M26" s="54">
        <v>62</v>
      </c>
    </row>
    <row r="27" spans="6:13" x14ac:dyDescent="0.25">
      <c r="F27" s="53" t="s">
        <v>235</v>
      </c>
      <c r="G27" s="57">
        <v>4</v>
      </c>
      <c r="H27" s="53" t="s">
        <v>576</v>
      </c>
      <c r="I27" s="58">
        <v>1753474</v>
      </c>
      <c r="J27" s="60">
        <v>-0.23300000000000001</v>
      </c>
      <c r="K27" s="58">
        <v>1914752</v>
      </c>
      <c r="L27" s="60">
        <v>-0.20699999999999999</v>
      </c>
      <c r="M27" s="57">
        <v>57</v>
      </c>
    </row>
    <row r="28" spans="6:13" x14ac:dyDescent="0.25">
      <c r="F28" s="53" t="s">
        <v>236</v>
      </c>
      <c r="G28" s="54">
        <v>3</v>
      </c>
      <c r="H28" s="53" t="s">
        <v>576</v>
      </c>
      <c r="I28" s="55">
        <v>2284716</v>
      </c>
      <c r="J28" s="56">
        <v>0.245</v>
      </c>
      <c r="K28" s="55">
        <v>2414887</v>
      </c>
      <c r="L28" s="56">
        <v>0.24199999999999999</v>
      </c>
      <c r="M28" s="54">
        <v>65</v>
      </c>
    </row>
    <row r="29" spans="6:13" x14ac:dyDescent="0.25">
      <c r="F29" s="53" t="s">
        <v>237</v>
      </c>
      <c r="G29" s="57">
        <v>2</v>
      </c>
      <c r="H29" s="53" t="s">
        <v>576</v>
      </c>
      <c r="I29" s="58">
        <v>1835640</v>
      </c>
      <c r="J29" s="43">
        <v>0.28499999999999998</v>
      </c>
      <c r="K29" s="58">
        <v>1944490</v>
      </c>
      <c r="L29" s="43">
        <v>0.29099999999999998</v>
      </c>
      <c r="M29" s="57">
        <v>64</v>
      </c>
    </row>
    <row r="30" spans="6:13" x14ac:dyDescent="0.25">
      <c r="F30" s="53" t="s">
        <v>238</v>
      </c>
      <c r="G30" s="54">
        <v>1</v>
      </c>
      <c r="H30" s="53" t="s">
        <v>576</v>
      </c>
      <c r="I30" s="55">
        <v>1428191</v>
      </c>
      <c r="J30" s="61">
        <v>-0.19400000000000001</v>
      </c>
      <c r="K30" s="55">
        <v>1506381</v>
      </c>
      <c r="L30" s="61">
        <v>-0.19900000000000001</v>
      </c>
      <c r="M30" s="72"/>
    </row>
  </sheetData>
  <customSheetViews>
    <customSheetView guid="{AF16ADA2-8E57-4CFA-AC49-FB68095D02C1}" state="hidden">
      <selection activeCell="H23" sqref="H20:H23"/>
      <pageMargins left="0.7" right="0.7" top="0.75" bottom="0.75" header="0.3" footer="0.3"/>
      <pageSetup paperSize="9" orientation="portrait" r:id="rId1"/>
    </customSheetView>
    <customSheetView guid="{33717819-CA90-423F-BB71-986FF25955DB}" state="hidden">
      <selection activeCell="H23" sqref="H20:H23"/>
      <pageMargins left="0.7" right="0.7" top="0.75" bottom="0.75" header="0.3" footer="0.3"/>
      <pageSetup paperSize="9" orientation="portrait" r:id="rId2"/>
    </customSheetView>
  </customSheetViews>
  <mergeCells count="11">
    <mergeCell ref="G24:G25"/>
    <mergeCell ref="H24:H25"/>
    <mergeCell ref="J24:J25"/>
    <mergeCell ref="K24:K25"/>
    <mergeCell ref="L24:L25"/>
    <mergeCell ref="L18:L19"/>
    <mergeCell ref="F18:F19"/>
    <mergeCell ref="G18:G19"/>
    <mergeCell ref="H18:H19"/>
    <mergeCell ref="J18:J19"/>
    <mergeCell ref="K18:K19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Rapor</vt:lpstr>
      <vt:lpstr>Data</vt:lpstr>
      <vt:lpstr>Kaynak</vt:lpstr>
      <vt:lpstr>Sheet1</vt:lpstr>
      <vt:lpstr>ay_list</vt:lpstr>
      <vt:lpstr>Yil_list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YAMAN</dc:creator>
  <cp:lastModifiedBy>Talha Keleş</cp:lastModifiedBy>
  <dcterms:created xsi:type="dcterms:W3CDTF">2017-08-24T11:40:25Z</dcterms:created>
  <dcterms:modified xsi:type="dcterms:W3CDTF">2025-12-04T07:44:16Z</dcterms:modified>
</cp:coreProperties>
</file>